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4000" windowHeight="9600" activeTab="1"/>
  </bookViews>
  <sheets>
    <sheet name="VENITURI" sheetId="1" r:id="rId1"/>
    <sheet name="CHELTUIELI" sheetId="2" r:id="rId2"/>
  </sheets>
  <definedNames>
    <definedName name="_xlnm.Database">#REF!</definedName>
    <definedName name="_xlnm.Print_Area" localSheetId="0">VENITURI!$A$1:$G$118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207" i="2"/>
  <c r="G208"/>
  <c r="F26" i="1"/>
  <c r="H141" i="2" l="1"/>
  <c r="H140" s="1"/>
  <c r="G141"/>
  <c r="D140"/>
  <c r="E140"/>
  <c r="F140"/>
  <c r="G140" l="1"/>
  <c r="D112" l="1"/>
  <c r="E112"/>
  <c r="F112"/>
  <c r="G112"/>
  <c r="H112"/>
  <c r="C112"/>
  <c r="G103" l="1"/>
  <c r="C104" i="1"/>
  <c r="C102"/>
  <c r="C101" s="1"/>
  <c r="C100" s="1"/>
  <c r="C97" s="1"/>
  <c r="C98"/>
  <c r="C94"/>
  <c r="C93" s="1"/>
  <c r="C91"/>
  <c r="C90"/>
  <c r="D171" i="2" l="1"/>
  <c r="E171"/>
  <c r="F171"/>
  <c r="G171"/>
  <c r="H171"/>
  <c r="C171"/>
  <c r="D163"/>
  <c r="E163"/>
  <c r="F163"/>
  <c r="G163"/>
  <c r="H163"/>
  <c r="C163"/>
  <c r="D156"/>
  <c r="E156"/>
  <c r="F156"/>
  <c r="G156"/>
  <c r="H156"/>
  <c r="C156"/>
  <c r="D148"/>
  <c r="E148"/>
  <c r="F148"/>
  <c r="G148"/>
  <c r="H148"/>
  <c r="C148"/>
  <c r="C140"/>
  <c r="D198" l="1"/>
  <c r="E198"/>
  <c r="F198"/>
  <c r="G198"/>
  <c r="H198"/>
  <c r="C198"/>
  <c r="D104" i="1"/>
  <c r="E104"/>
  <c r="F104"/>
  <c r="G104"/>
  <c r="D102"/>
  <c r="D101" s="1"/>
  <c r="D100" s="1"/>
  <c r="E102"/>
  <c r="E101" s="1"/>
  <c r="E100" s="1"/>
  <c r="F102"/>
  <c r="F101" s="1"/>
  <c r="F100" s="1"/>
  <c r="G102"/>
  <c r="G101" s="1"/>
  <c r="G100" s="1"/>
  <c r="D98"/>
  <c r="E98"/>
  <c r="F98"/>
  <c r="G98"/>
  <c r="D94"/>
  <c r="D93" s="1"/>
  <c r="E94"/>
  <c r="E93" s="1"/>
  <c r="F94"/>
  <c r="F93" s="1"/>
  <c r="G94"/>
  <c r="G93" s="1"/>
  <c r="D91"/>
  <c r="D90" s="1"/>
  <c r="E91"/>
  <c r="E90" s="1"/>
  <c r="F91"/>
  <c r="F90" s="1"/>
  <c r="G91"/>
  <c r="G90" s="1"/>
  <c r="D81"/>
  <c r="E81"/>
  <c r="F81"/>
  <c r="G81"/>
  <c r="D68"/>
  <c r="E68"/>
  <c r="F68"/>
  <c r="G68"/>
  <c r="D64"/>
  <c r="E64"/>
  <c r="F64"/>
  <c r="G64"/>
  <c r="D60"/>
  <c r="D59" s="1"/>
  <c r="E60"/>
  <c r="E59" s="1"/>
  <c r="F60"/>
  <c r="G60"/>
  <c r="D57"/>
  <c r="E57"/>
  <c r="F57"/>
  <c r="G57"/>
  <c r="D55"/>
  <c r="D54" s="1"/>
  <c r="E55"/>
  <c r="E54" s="1"/>
  <c r="F55"/>
  <c r="G55"/>
  <c r="D30"/>
  <c r="D29" s="1"/>
  <c r="E30"/>
  <c r="E29" s="1"/>
  <c r="F30"/>
  <c r="G30"/>
  <c r="G29" s="1"/>
  <c r="D25"/>
  <c r="E25"/>
  <c r="F25"/>
  <c r="G25"/>
  <c r="D18"/>
  <c r="D17" s="1"/>
  <c r="E18"/>
  <c r="E17" s="1"/>
  <c r="F18"/>
  <c r="G18"/>
  <c r="D11"/>
  <c r="E11"/>
  <c r="F11"/>
  <c r="G11"/>
  <c r="C81"/>
  <c r="C67" s="1"/>
  <c r="C66" s="1"/>
  <c r="C68"/>
  <c r="C64"/>
  <c r="C60"/>
  <c r="C59" s="1"/>
  <c r="C57"/>
  <c r="C55"/>
  <c r="C30"/>
  <c r="C29" s="1"/>
  <c r="C25"/>
  <c r="C18"/>
  <c r="C17" s="1"/>
  <c r="C11"/>
  <c r="C54" l="1"/>
  <c r="G97"/>
  <c r="E97"/>
  <c r="F67"/>
  <c r="F59"/>
  <c r="F54"/>
  <c r="F29"/>
  <c r="G17"/>
  <c r="G16" s="1"/>
  <c r="F17"/>
  <c r="E67"/>
  <c r="E66" s="1"/>
  <c r="D67"/>
  <c r="D66" s="1"/>
  <c r="D97"/>
  <c r="C53"/>
  <c r="C16"/>
  <c r="C10" s="1"/>
  <c r="C9" s="1"/>
  <c r="F97"/>
  <c r="G67"/>
  <c r="G66" s="1"/>
  <c r="G59"/>
  <c r="E53"/>
  <c r="D53"/>
  <c r="G54"/>
  <c r="G53" s="1"/>
  <c r="E16"/>
  <c r="D16"/>
  <c r="F66" l="1"/>
  <c r="F53"/>
  <c r="F16"/>
  <c r="D10"/>
  <c r="D9" s="1"/>
  <c r="G10"/>
  <c r="G9" s="1"/>
  <c r="E10"/>
  <c r="E9" s="1"/>
  <c r="F10" l="1"/>
  <c r="D205" i="2"/>
  <c r="D204" s="1"/>
  <c r="D203" s="1"/>
  <c r="D202" s="1"/>
  <c r="D201" s="1"/>
  <c r="E205"/>
  <c r="E204" s="1"/>
  <c r="E203" s="1"/>
  <c r="E202" s="1"/>
  <c r="E201" s="1"/>
  <c r="F205"/>
  <c r="F204" s="1"/>
  <c r="F203" s="1"/>
  <c r="F202" s="1"/>
  <c r="F201" s="1"/>
  <c r="G205"/>
  <c r="H205"/>
  <c r="H204" s="1"/>
  <c r="H203" s="1"/>
  <c r="D206"/>
  <c r="E206"/>
  <c r="F206"/>
  <c r="G206"/>
  <c r="H206"/>
  <c r="D193"/>
  <c r="D189" s="1"/>
  <c r="D188" s="1"/>
  <c r="D187" s="1"/>
  <c r="E193"/>
  <c r="E189" s="1"/>
  <c r="E188" s="1"/>
  <c r="E187" s="1"/>
  <c r="F193"/>
  <c r="F189" s="1"/>
  <c r="F188" s="1"/>
  <c r="F187" s="1"/>
  <c r="G193"/>
  <c r="H193"/>
  <c r="H189" s="1"/>
  <c r="H188" s="1"/>
  <c r="H187" s="1"/>
  <c r="H14" s="1"/>
  <c r="D96"/>
  <c r="E96"/>
  <c r="F96"/>
  <c r="G96"/>
  <c r="H96"/>
  <c r="C96"/>
  <c r="H202" l="1"/>
  <c r="H201" s="1"/>
  <c r="H15"/>
  <c r="F9" i="1"/>
  <c r="G204" i="2"/>
  <c r="G189"/>
  <c r="D227"/>
  <c r="D226" s="1"/>
  <c r="D225" s="1"/>
  <c r="D224" s="1"/>
  <c r="D221" s="1"/>
  <c r="D220" s="1"/>
  <c r="D219" s="1"/>
  <c r="E227"/>
  <c r="E226" s="1"/>
  <c r="E225" s="1"/>
  <c r="E224" s="1"/>
  <c r="F227"/>
  <c r="F226" s="1"/>
  <c r="F225" s="1"/>
  <c r="F224" s="1"/>
  <c r="G227"/>
  <c r="G226" s="1"/>
  <c r="G225" s="1"/>
  <c r="G224" s="1"/>
  <c r="H227"/>
  <c r="H226" s="1"/>
  <c r="H225" s="1"/>
  <c r="H224" s="1"/>
  <c r="E221"/>
  <c r="E220" s="1"/>
  <c r="E219" s="1"/>
  <c r="G221"/>
  <c r="G220" s="1"/>
  <c r="G219" s="1"/>
  <c r="H221"/>
  <c r="H220" s="1"/>
  <c r="H219" s="1"/>
  <c r="D223"/>
  <c r="D222" s="1"/>
  <c r="E223"/>
  <c r="E222" s="1"/>
  <c r="G223"/>
  <c r="G222" s="1"/>
  <c r="H223"/>
  <c r="H222" s="1"/>
  <c r="D215"/>
  <c r="E215"/>
  <c r="F215"/>
  <c r="G215"/>
  <c r="H215"/>
  <c r="D211"/>
  <c r="D210" s="1"/>
  <c r="D16" s="1"/>
  <c r="E211"/>
  <c r="E210" s="1"/>
  <c r="E16" s="1"/>
  <c r="F211"/>
  <c r="G211"/>
  <c r="H211"/>
  <c r="H210" s="1"/>
  <c r="H16" s="1"/>
  <c r="C193"/>
  <c r="C189" s="1"/>
  <c r="D186"/>
  <c r="E186"/>
  <c r="F186"/>
  <c r="G186"/>
  <c r="G20" s="1"/>
  <c r="H186"/>
  <c r="H20" s="1"/>
  <c r="E14"/>
  <c r="D14"/>
  <c r="F14"/>
  <c r="D178"/>
  <c r="D170" s="1"/>
  <c r="E178"/>
  <c r="F178"/>
  <c r="G178"/>
  <c r="G170" s="1"/>
  <c r="H178"/>
  <c r="E170"/>
  <c r="F170"/>
  <c r="H170"/>
  <c r="D152"/>
  <c r="E152"/>
  <c r="E139" s="1"/>
  <c r="F152"/>
  <c r="G152"/>
  <c r="H152"/>
  <c r="H139" s="1"/>
  <c r="D139"/>
  <c r="D129"/>
  <c r="E129"/>
  <c r="F129"/>
  <c r="G129"/>
  <c r="G119" s="1"/>
  <c r="H129"/>
  <c r="D119"/>
  <c r="E119"/>
  <c r="F119"/>
  <c r="H119"/>
  <c r="E103"/>
  <c r="D103"/>
  <c r="F103"/>
  <c r="H103"/>
  <c r="D93"/>
  <c r="E93"/>
  <c r="F93"/>
  <c r="G93"/>
  <c r="H93"/>
  <c r="H92" s="1"/>
  <c r="H91" s="1"/>
  <c r="H55" s="1"/>
  <c r="H47" s="1"/>
  <c r="D82"/>
  <c r="D81" s="1"/>
  <c r="E82"/>
  <c r="E81" s="1"/>
  <c r="F82"/>
  <c r="F81" s="1"/>
  <c r="F19" s="1"/>
  <c r="G82"/>
  <c r="H82"/>
  <c r="H81" s="1"/>
  <c r="H19" s="1"/>
  <c r="D77"/>
  <c r="D17" s="1"/>
  <c r="E77"/>
  <c r="F77"/>
  <c r="F17" s="1"/>
  <c r="G77"/>
  <c r="H77"/>
  <c r="H17" s="1"/>
  <c r="D75"/>
  <c r="D74" s="1"/>
  <c r="D13" s="1"/>
  <c r="E75"/>
  <c r="E74" s="1"/>
  <c r="E13" s="1"/>
  <c r="F75"/>
  <c r="F74" s="1"/>
  <c r="F13" s="1"/>
  <c r="G75"/>
  <c r="G74" s="1"/>
  <c r="G13" s="1"/>
  <c r="H75"/>
  <c r="H74" s="1"/>
  <c r="H13" s="1"/>
  <c r="D71"/>
  <c r="E71"/>
  <c r="F71"/>
  <c r="G71"/>
  <c r="H71"/>
  <c r="D63"/>
  <c r="E63"/>
  <c r="F63"/>
  <c r="G63"/>
  <c r="H63"/>
  <c r="D61"/>
  <c r="E61"/>
  <c r="F61"/>
  <c r="G61"/>
  <c r="H61"/>
  <c r="D38"/>
  <c r="E38"/>
  <c r="F38"/>
  <c r="G38"/>
  <c r="H38"/>
  <c r="D36"/>
  <c r="E36"/>
  <c r="F36"/>
  <c r="G36"/>
  <c r="H36"/>
  <c r="E17"/>
  <c r="D20"/>
  <c r="E20"/>
  <c r="F20"/>
  <c r="D26"/>
  <c r="E26"/>
  <c r="F26"/>
  <c r="G26"/>
  <c r="H26"/>
  <c r="C227"/>
  <c r="C226" s="1"/>
  <c r="C225" s="1"/>
  <c r="C224" s="1"/>
  <c r="C221" s="1"/>
  <c r="C220" s="1"/>
  <c r="C219" s="1"/>
  <c r="C215"/>
  <c r="C211"/>
  <c r="C206"/>
  <c r="C205"/>
  <c r="C204" s="1"/>
  <c r="C203" s="1"/>
  <c r="C202" s="1"/>
  <c r="C201" s="1"/>
  <c r="C188"/>
  <c r="C187" s="1"/>
  <c r="C14" s="1"/>
  <c r="C186"/>
  <c r="C178"/>
  <c r="C152"/>
  <c r="C129"/>
  <c r="C119" s="1"/>
  <c r="C103"/>
  <c r="C93"/>
  <c r="C82"/>
  <c r="C81" s="1"/>
  <c r="C19" s="1"/>
  <c r="C80"/>
  <c r="C18" s="1"/>
  <c r="C77"/>
  <c r="C17" s="1"/>
  <c r="C75"/>
  <c r="C74" s="1"/>
  <c r="C71"/>
  <c r="C63"/>
  <c r="C61"/>
  <c r="C38"/>
  <c r="C36"/>
  <c r="C26"/>
  <c r="C25" s="1"/>
  <c r="C20"/>
  <c r="C13"/>
  <c r="H46" l="1"/>
  <c r="F210"/>
  <c r="F16" s="1"/>
  <c r="H25"/>
  <c r="G203"/>
  <c r="G188"/>
  <c r="G81"/>
  <c r="G17"/>
  <c r="F223"/>
  <c r="F222" s="1"/>
  <c r="F221"/>
  <c r="F220" s="1"/>
  <c r="F219" s="1"/>
  <c r="G210"/>
  <c r="G16" s="1"/>
  <c r="C223"/>
  <c r="C222" s="1"/>
  <c r="D25"/>
  <c r="D11" s="1"/>
  <c r="E15"/>
  <c r="F15"/>
  <c r="D15"/>
  <c r="G139"/>
  <c r="F139"/>
  <c r="F92"/>
  <c r="E92"/>
  <c r="E91" s="1"/>
  <c r="E55" s="1"/>
  <c r="E47" s="1"/>
  <c r="E46" s="1"/>
  <c r="E89" s="1"/>
  <c r="D92"/>
  <c r="D91" s="1"/>
  <c r="D55" s="1"/>
  <c r="D47" s="1"/>
  <c r="D46" s="1"/>
  <c r="D89" s="1"/>
  <c r="G92"/>
  <c r="E80"/>
  <c r="E18" s="1"/>
  <c r="E19"/>
  <c r="H80"/>
  <c r="H18" s="1"/>
  <c r="D80"/>
  <c r="D18" s="1"/>
  <c r="D19"/>
  <c r="G19"/>
  <c r="G80"/>
  <c r="F80"/>
  <c r="F18" s="1"/>
  <c r="F25"/>
  <c r="F11" s="1"/>
  <c r="E25"/>
  <c r="E11" s="1"/>
  <c r="G25"/>
  <c r="C139"/>
  <c r="C170"/>
  <c r="C15"/>
  <c r="C210"/>
  <c r="C16" s="1"/>
  <c r="C11"/>
  <c r="C92"/>
  <c r="H11" l="1"/>
  <c r="H24"/>
  <c r="H23" s="1"/>
  <c r="H89"/>
  <c r="H12"/>
  <c r="H10" s="1"/>
  <c r="H9" s="1"/>
  <c r="G202"/>
  <c r="G15"/>
  <c r="G187"/>
  <c r="G14" s="1"/>
  <c r="G18"/>
  <c r="G11"/>
  <c r="C91"/>
  <c r="C55" s="1"/>
  <c r="C47" s="1"/>
  <c r="C46" s="1"/>
  <c r="C89" s="1"/>
  <c r="G91"/>
  <c r="F91"/>
  <c r="F55" s="1"/>
  <c r="F47" s="1"/>
  <c r="F46" s="1"/>
  <c r="F89" s="1"/>
  <c r="E12"/>
  <c r="E10" s="1"/>
  <c r="E9" s="1"/>
  <c r="D12"/>
  <c r="D10" s="1"/>
  <c r="D9" s="1"/>
  <c r="D24"/>
  <c r="D23" s="1"/>
  <c r="E24"/>
  <c r="E23" s="1"/>
  <c r="H22" l="1"/>
  <c r="H21" s="1"/>
  <c r="G201"/>
  <c r="G55"/>
  <c r="G47" s="1"/>
  <c r="G46" s="1"/>
  <c r="G89" s="1"/>
  <c r="D22"/>
  <c r="D21" s="1"/>
  <c r="C24"/>
  <c r="C23" s="1"/>
  <c r="C12"/>
  <c r="C22" s="1"/>
  <c r="C21" s="1"/>
  <c r="F12"/>
  <c r="F24"/>
  <c r="F23" s="1"/>
  <c r="E22"/>
  <c r="E21" s="1"/>
  <c r="C10" l="1"/>
  <c r="C9" s="1"/>
  <c r="F22"/>
  <c r="F21" s="1"/>
  <c r="F10"/>
  <c r="F9" s="1"/>
  <c r="G24" l="1"/>
  <c r="G12"/>
  <c r="G10" l="1"/>
  <c r="G22"/>
  <c r="G23"/>
  <c r="G21" l="1"/>
  <c r="G9"/>
</calcChain>
</file>

<file path=xl/sharedStrings.xml><?xml version="1.0" encoding="utf-8"?>
<sst xmlns="http://schemas.openxmlformats.org/spreadsheetml/2006/main" count="582" uniqueCount="516">
  <si>
    <t xml:space="preserve">lei </t>
  </si>
  <si>
    <t>Cod</t>
  </si>
  <si>
    <t>Denumire indicator</t>
  </si>
  <si>
    <t>formule</t>
  </si>
  <si>
    <t>Prevederi bugetare aprobate la finele perioadei de raportare</t>
  </si>
  <si>
    <t>Prevederi bugetare trimestriale cumulate</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</si>
  <si>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</si>
  <si>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</si>
  <si>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</si>
  <si>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</si>
  <si>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</si>
  <si>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</si>
  <si>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</si>
  <si>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</si>
  <si>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</si>
  <si>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</si>
  <si>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</si>
  <si>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</si>
  <si>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</si>
  <si>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</si>
  <si>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</si>
  <si>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</si>
  <si>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</si>
  <si>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</si>
  <si>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</si>
  <si>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</si>
  <si>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</si>
  <si>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</si>
  <si>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</si>
  <si>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</si>
  <si>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</si>
  <si>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</si>
  <si>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</si>
  <si>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</si>
  <si>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</si>
  <si>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</si>
  <si>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</si>
  <si>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</si>
  <si>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</si>
  <si>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</si>
  <si>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</si>
  <si>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</si>
  <si>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</si>
  <si>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</si>
  <si>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</si>
  <si>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</si>
  <si>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</si>
  <si>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</si>
  <si>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</si>
  <si>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</si>
  <si>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</si>
  <si>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</si>
  <si>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</si>
  <si>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</si>
  <si>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</si>
  <si>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</si>
  <si>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</si>
  <si>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</si>
  <si>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</si>
  <si>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</si>
  <si>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</si>
  <si>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</si>
  <si>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</si>
  <si>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</si>
  <si>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</si>
  <si>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</si>
  <si>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</si>
  <si>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</si>
  <si>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</si>
  <si>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</si>
  <si>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</si>
  <si>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</si>
  <si>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</si>
  <si>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</si>
  <si>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</si>
  <si>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</si>
  <si>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</si>
  <si>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</si>
  <si>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</si>
  <si>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</si>
  <si>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</si>
  <si>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</si>
  <si>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</si>
  <si>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</si>
  <si>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</si>
  <si>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</si>
  <si>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</si>
  <si>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</si>
  <si>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</si>
  <si>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</si>
  <si>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</si>
  <si>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</si>
  <si>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</si>
  <si>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</si>
  <si>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</si>
  <si>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</si>
  <si>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</si>
  <si>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</si>
  <si>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</si>
  <si>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</si>
  <si>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</si>
  <si>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</si>
  <si>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</si>
  <si>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</si>
  <si>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</si>
  <si>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</si>
  <si>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</si>
  <si>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</si>
  <si>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</si>
  <si>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</si>
  <si>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</si>
  <si>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</si>
  <si>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</si>
  <si>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</si>
  <si>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</si>
  <si>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</si>
  <si>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</si>
  <si>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</si>
  <si>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</si>
  <si>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</si>
  <si>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</si>
  <si>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</si>
  <si>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</si>
  <si>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</si>
  <si>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</si>
  <si>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</si>
  <si>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</si>
  <si>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</si>
  <si>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</si>
  <si>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</si>
  <si>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</si>
  <si>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</si>
  <si>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</si>
  <si>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</si>
  <si>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</si>
  <si>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</si>
  <si>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</si>
  <si>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</si>
  <si>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</si>
  <si>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</si>
  <si>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</si>
  <si>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</si>
  <si>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</si>
  <si>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</si>
  <si>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</si>
  <si>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</si>
  <si>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</si>
  <si>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</si>
  <si>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</si>
  <si>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</si>
  <si>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</si>
  <si>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</si>
  <si>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</si>
  <si>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</si>
  <si>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</si>
  <si>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</si>
  <si>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</si>
  <si>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</si>
  <si>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</si>
  <si>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</si>
  <si>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</si>
  <si>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</si>
  <si>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</si>
  <si>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</si>
  <si>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</si>
  <si>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</si>
  <si>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</si>
  <si>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</si>
  <si>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</si>
  <si>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</si>
  <si>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</si>
  <si>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</si>
  <si>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</si>
  <si>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</si>
  <si>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</si>
  <si>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</si>
  <si>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</si>
  <si>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</si>
  <si>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</si>
  <si>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</si>
  <si>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</si>
  <si>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</si>
  <si>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</si>
  <si>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</si>
  <si>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</si>
  <si>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</si>
  <si>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</si>
  <si>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</si>
  <si>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</si>
  <si>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</si>
  <si>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</si>
  <si>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</si>
  <si>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</si>
  <si>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</si>
  <si>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</si>
  <si>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</si>
  <si>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</si>
  <si>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</si>
  <si>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</si>
  <si>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</si>
  <si>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</si>
  <si>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</si>
  <si>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</si>
  <si>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</si>
  <si>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</si>
  <si>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</si>
  <si>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</si>
  <si>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</si>
  <si>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</si>
  <si>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</si>
  <si>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</si>
  <si>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</si>
  <si>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</si>
  <si>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</si>
  <si>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</si>
  <si>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</si>
  <si>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</si>
  <si>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</si>
  <si>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</si>
  <si>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</si>
  <si>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</si>
  <si>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</si>
  <si>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</si>
  <si>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</si>
  <si>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</si>
  <si>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</si>
  <si>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</si>
  <si>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</si>
  <si>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</si>
  <si>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</si>
  <si>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</si>
  <si>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</si>
  <si>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</si>
  <si>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</si>
  <si>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</si>
  <si>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</si>
  <si>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</si>
  <si>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</si>
  <si>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</si>
  <si>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</si>
  <si>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</si>
  <si>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</si>
  <si>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</si>
  <si>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</si>
  <si>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</si>
  <si>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</si>
  <si>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</si>
  <si>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</si>
  <si>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</si>
  <si>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</si>
  <si>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</si>
  <si>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</si>
  <si>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</si>
  <si>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</si>
  <si>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</si>
  <si>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</si>
  <si>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</si>
  <si>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</si>
  <si>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</si>
  <si>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</si>
  <si>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</si>
  <si>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</si>
  <si>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</si>
  <si>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</si>
  <si>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</si>
  <si>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</si>
  <si>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</si>
  <si>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</si>
  <si>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</si>
  <si>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</si>
  <si>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</si>
  <si>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</si>
  <si>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</si>
  <si>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</si>
  <si>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</si>
  <si>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</si>
  <si>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</si>
  <si>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</si>
  <si>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</si>
  <si>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</si>
  <si>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</si>
  <si>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</si>
  <si>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</si>
  <si>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</si>
  <si>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</si>
  <si>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</si>
  <si>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</si>
  <si>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</si>
  <si>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</si>
  <si>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</si>
  <si>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</si>
  <si>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</si>
  <si>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</si>
  <si>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</si>
  <si>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</si>
  <si>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</si>
  <si>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</si>
  <si>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</si>
  <si>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</si>
  <si>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</si>
  <si>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</si>
  <si>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</si>
  <si>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</si>
  <si>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</si>
  <si>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</si>
  <si>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</si>
  <si>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</si>
  <si>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</si>
  <si>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</si>
  <si>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</si>
  <si>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</si>
  <si>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</si>
  <si>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</si>
  <si>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</si>
  <si>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</si>
  <si>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</si>
  <si>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</si>
  <si>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</si>
  <si>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</si>
  <si>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</si>
  <si>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</si>
  <si>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</si>
  <si>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</si>
  <si>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</si>
  <si>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</si>
  <si>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</si>
  <si>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</si>
  <si>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</si>
  <si>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</si>
  <si>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</si>
  <si>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</si>
  <si>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</si>
  <si>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</si>
  <si>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</si>
  <si>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</si>
  <si>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</si>
  <si>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</si>
  <si>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</si>
  <si>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</si>
  <si>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</si>
  <si>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</si>
  <si>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</si>
  <si>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</si>
  <si>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</si>
  <si>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</si>
  <si>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</si>
  <si>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</si>
  <si>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</si>
  <si>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</si>
  <si>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</si>
  <si>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</si>
  <si>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</si>
  <si>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</si>
  <si>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</si>
  <si>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</si>
  <si>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</si>
  <si>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</si>
  <si>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</si>
  <si>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</si>
  <si>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</si>
  <si>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</si>
  <si>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</si>
  <si>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</si>
  <si>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</si>
  <si>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</si>
  <si>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</si>
  <si>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</si>
  <si>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</si>
  <si>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</si>
  <si>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</si>
  <si>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</si>
  <si>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</si>
  <si>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</si>
  <si>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</si>
  <si>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</si>
  <si>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</si>
  <si>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</si>
  <si>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</si>
  <si>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</si>
  <si>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</si>
  <si>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</si>
  <si>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</si>
  <si>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</si>
  <si>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</si>
  <si>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</si>
  <si>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</si>
  <si>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</si>
  <si>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</si>
  <si>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</si>
  <si>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</si>
  <si>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</si>
  <si>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</si>
  <si>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</si>
  <si>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</si>
  <si>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</si>
  <si>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</si>
  <si>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</si>
  <si>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</si>
  <si>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</si>
  <si>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</si>
  <si>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</si>
  <si>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</si>
  <si>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</si>
  <si>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</si>
  <si>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</si>
  <si>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</si>
  <si>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</si>
  <si>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</si>
  <si>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</si>
  <si>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</si>
  <si>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</si>
  <si>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</si>
  <si>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</si>
  <si>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</si>
  <si>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</si>
  <si>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</si>
  <si>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</si>
  <si>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</si>
  <si>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</si>
  <si>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</si>
  <si>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</si>
  <si>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</si>
  <si>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</si>
  <si>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</si>
  <si>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</si>
  <si>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</si>
  <si>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</si>
  <si>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</si>
  <si>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</si>
  <si>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</si>
  <si>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</si>
  <si>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</si>
  <si>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</si>
  <si>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</si>
  <si>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</si>
  <si>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</si>
  <si>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</si>
  <si>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</si>
  <si>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</si>
  <si>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</si>
  <si>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</si>
  <si>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</si>
  <si>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</si>
  <si>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</si>
  <si>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</si>
  <si>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</si>
  <si>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</si>
  <si>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</si>
  <si>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</si>
  <si>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</si>
  <si>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</si>
  <si>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</si>
  <si>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</si>
  <si>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</si>
  <si>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</si>
  <si>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</si>
  <si>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</si>
  <si>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</si>
  <si>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</si>
  <si>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</si>
  <si>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</si>
  <si>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</si>
  <si>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</si>
  <si>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</si>
  <si>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</si>
  <si>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</si>
  <si>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</si>
  <si>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</si>
  <si>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</si>
  <si>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</si>
  <si>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</si>
  <si>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</si>
  <si>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</si>
  <si>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</si>
  <si>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</si>
  <si>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</si>
  <si>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</si>
  <si>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</si>
  <si>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</si>
  <si>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</si>
  <si>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</si>
  <si>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</si>
  <si>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</si>
  <si>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</si>
  <si>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</si>
  <si>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</si>
  <si>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</si>
  <si>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</si>
  <si>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</si>
  <si>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</si>
  <si>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</si>
  <si>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</si>
  <si>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</si>
  <si>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</si>
  <si>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</si>
  <si>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</si>
  <si>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</si>
  <si>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</si>
  <si>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</si>
  <si>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CONT DE EXECUTIE VENITURI AUGUST 2021</t>
  </si>
  <si>
    <t>CONT DE EXECUTIE CHELTUIELI AUGUST  2021</t>
  </si>
  <si>
    <t xml:space="preserve">  -  Programul national de tratament pentru boli rare (mucoviscidoza)</t>
  </si>
  <si>
    <t>CASA DE ASIGURARI DE SANATATE GALATI</t>
  </si>
  <si>
    <t>Fila buget nr.P 6940/31.08.2021</t>
  </si>
  <si>
    <t>Raspundem de realitatea si exactitatea datelor</t>
  </si>
  <si>
    <t xml:space="preserve">    Director General,</t>
  </si>
  <si>
    <t>Director Economic,</t>
  </si>
  <si>
    <t xml:space="preserve">     George TODERASC</t>
  </si>
  <si>
    <t xml:space="preserve"> Iulia-Simona PETCU</t>
  </si>
  <si>
    <t>Sef Serviciu BFC,</t>
  </si>
  <si>
    <t xml:space="preserve">  Fanica ORMAN</t>
  </si>
  <si>
    <t>Intocmit,</t>
  </si>
  <si>
    <t>Oana TRIFAN</t>
  </si>
  <si>
    <t>Plati efectuate cumulat august</t>
  </si>
  <si>
    <t>Incasari realizate cumulat august</t>
  </si>
  <si>
    <t>ANAF inregistrat =  43.363 lei (ian. - aug. 2021)</t>
  </si>
</sst>
</file>

<file path=xl/styles.xml><?xml version="1.0" encoding="utf-8"?>
<styleSheet xmlns="http://schemas.openxmlformats.org/spreadsheetml/2006/main">
  <numFmts count="2">
    <numFmt numFmtId="164" formatCode="#,##0.00_ ;[Red]\-#,##0.00\ "/>
    <numFmt numFmtId="165" formatCode="#,##0.0"/>
  </numFmts>
  <fonts count="24">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0"/>
      <name val="Arial"/>
      <family val="2"/>
    </font>
    <font>
      <i/>
      <sz val="11"/>
      <name val="Arial"/>
      <family val="2"/>
    </font>
    <font>
      <b/>
      <sz val="11"/>
      <name val="Arial"/>
      <family val="2"/>
      <charset val="238"/>
    </font>
    <font>
      <b/>
      <sz val="10"/>
      <name val="Arial"/>
      <family val="2"/>
      <charset val="238"/>
    </font>
    <font>
      <sz val="11"/>
      <name val="Arial"/>
      <family val="2"/>
      <charset val="238"/>
    </font>
    <font>
      <sz val="11"/>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29">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0" fontId="5" fillId="0" borderId="0" xfId="0" applyFont="1" applyAlignment="1">
      <alignment horizontal="left"/>
    </xf>
    <xf numFmtId="0" fontId="3" fillId="0" borderId="0" xfId="0" applyFont="1" applyAlignment="1">
      <alignment wrapText="1"/>
    </xf>
    <xf numFmtId="3" fontId="18" fillId="0" borderId="0" xfId="0" applyNumberFormat="1" applyFont="1" applyFill="1" applyBorder="1"/>
    <xf numFmtId="0" fontId="3" fillId="0" borderId="0" xfId="0" applyFont="1"/>
    <xf numFmtId="4" fontId="3" fillId="0" borderId="0" xfId="0" applyNumberFormat="1" applyFont="1"/>
    <xf numFmtId="0" fontId="20" fillId="0" borderId="0" xfId="0" applyFont="1"/>
    <xf numFmtId="3" fontId="3" fillId="0" borderId="0" xfId="0" applyNumberFormat="1" applyFont="1"/>
    <xf numFmtId="4" fontId="20" fillId="0" borderId="0" xfId="0" applyNumberFormat="1" applyFont="1"/>
    <xf numFmtId="4" fontId="18" fillId="0" borderId="0" xfId="0" applyNumberFormat="1" applyFont="1"/>
    <xf numFmtId="4" fontId="21" fillId="0" borderId="0" xfId="0" applyNumberFormat="1" applyFont="1"/>
    <xf numFmtId="4" fontId="6" fillId="0" borderId="1" xfId="0" applyNumberFormat="1" applyFont="1" applyBorder="1"/>
    <xf numFmtId="4" fontId="3" fillId="2" borderId="1" xfId="0" applyNumberFormat="1" applyFont="1" applyFill="1" applyBorder="1"/>
    <xf numFmtId="3" fontId="4" fillId="0" borderId="0" xfId="0" applyNumberFormat="1" applyFont="1" applyFill="1" applyBorder="1" applyAlignment="1">
      <alignment horizontal="left"/>
    </xf>
    <xf numFmtId="0" fontId="22" fillId="0" borderId="0" xfId="1" applyFont="1" applyFill="1" applyBorder="1" applyAlignment="1">
      <alignment wrapText="1"/>
    </xf>
    <xf numFmtId="0" fontId="18" fillId="0" borderId="0" xfId="0" applyFont="1" applyFill="1" applyAlignment="1">
      <alignment wrapText="1"/>
    </xf>
    <xf numFmtId="0" fontId="21" fillId="0" borderId="0" xfId="0" applyFont="1" applyFill="1"/>
    <xf numFmtId="0" fontId="23" fillId="0" borderId="0" xfId="0" applyFont="1" applyFill="1" applyAlignment="1">
      <alignment wrapText="1"/>
    </xf>
    <xf numFmtId="0" fontId="20" fillId="0" borderId="0" xfId="0" applyFont="1" applyFill="1"/>
    <xf numFmtId="4" fontId="20" fillId="0" borderId="0" xfId="0" applyNumberFormat="1" applyFont="1" applyFill="1"/>
    <xf numFmtId="4" fontId="18" fillId="0" borderId="0" xfId="0" applyNumberFormat="1" applyFont="1" applyFill="1"/>
    <xf numFmtId="4" fontId="21" fillId="0" borderId="0" xfId="0" applyNumberFormat="1" applyFont="1" applyFill="1" applyBorder="1"/>
    <xf numFmtId="4" fontId="18" fillId="0" borderId="0" xfId="0" applyNumberFormat="1" applyFont="1" applyFill="1" applyBorder="1"/>
    <xf numFmtId="0" fontId="19" fillId="0" borderId="0" xfId="0" applyFont="1" applyAlignment="1">
      <alignment horizontal="left" wrapText="1"/>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xf numFmtId="0" fontId="19" fillId="0" borderId="0" xfId="0" applyFont="1" applyFill="1" applyAlignment="1">
      <alignment horizontal="left"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M118"/>
  <sheetViews>
    <sheetView zoomScaleNormal="100" workbookViewId="0">
      <pane xSplit="4" ySplit="8" topLeftCell="E9" activePane="bottomRight" state="frozen"/>
      <selection activeCell="C79" sqref="C79:E79"/>
      <selection pane="topRight" activeCell="C79" sqref="C79:E79"/>
      <selection pane="bottomLeft" activeCell="C79" sqref="C79:E79"/>
      <selection pane="bottomRight" activeCell="B6" sqref="B6"/>
    </sheetView>
  </sheetViews>
  <sheetFormatPr defaultRowHeight="15"/>
  <cols>
    <col min="1" max="1" width="11.140625" style="53" customWidth="1"/>
    <col min="2" max="2" width="57.28515625" style="5" customWidth="1"/>
    <col min="3" max="3" width="0.42578125" style="5" hidden="1" customWidth="1"/>
    <col min="4" max="4" width="14.7109375" style="46" customWidth="1"/>
    <col min="5" max="5" width="13.85546875" style="46" bestFit="1" customWidth="1"/>
    <col min="6" max="6" width="15.7109375" style="5" customWidth="1"/>
    <col min="7" max="7" width="15.85546875" style="5" customWidth="1"/>
    <col min="8" max="8" width="10.7109375" style="56" customWidth="1"/>
    <col min="9" max="9" width="10" style="56" customWidth="1"/>
    <col min="10" max="10" width="10.28515625" style="56" customWidth="1"/>
    <col min="11" max="11" width="9.5703125" style="56" customWidth="1"/>
    <col min="12" max="12" width="10.7109375" style="56" customWidth="1"/>
    <col min="13" max="13" width="10.140625" style="56" bestFit="1" customWidth="1"/>
    <col min="14" max="14" width="10.5703125" style="56" customWidth="1"/>
    <col min="15" max="15" width="10" style="56" customWidth="1"/>
    <col min="16" max="16" width="10.85546875" style="56" customWidth="1"/>
    <col min="17" max="17" width="10.140625" style="56" customWidth="1"/>
    <col min="18" max="18" width="9.7109375" style="56" customWidth="1"/>
    <col min="19" max="19" width="10.85546875" style="56" customWidth="1"/>
    <col min="20" max="20" width="11.140625" style="56" customWidth="1"/>
    <col min="21" max="21" width="9.140625" style="56"/>
    <col min="22" max="22" width="10.5703125" style="56" customWidth="1"/>
    <col min="23" max="23" width="9.85546875" style="56" customWidth="1"/>
    <col min="24" max="24" width="10.85546875" style="56" customWidth="1"/>
    <col min="25" max="25" width="10.28515625" style="56" customWidth="1"/>
    <col min="26" max="26" width="8.5703125" style="56" customWidth="1"/>
    <col min="27" max="27" width="10.42578125" style="56" customWidth="1"/>
    <col min="28" max="29" width="9.85546875" style="56" customWidth="1"/>
    <col min="30" max="30" width="9.28515625" style="56" customWidth="1"/>
    <col min="31" max="31" width="9" style="56" customWidth="1"/>
    <col min="32" max="32" width="10.42578125" style="56" customWidth="1"/>
    <col min="33" max="33" width="11.28515625" style="56" customWidth="1"/>
    <col min="34" max="34" width="9.85546875" style="56" customWidth="1"/>
    <col min="35" max="35" width="10.42578125" style="56" customWidth="1"/>
    <col min="36" max="36" width="9.7109375" style="56" customWidth="1"/>
    <col min="37" max="37" width="11.140625" style="56" customWidth="1"/>
    <col min="38" max="38" width="10.42578125" style="56" customWidth="1"/>
    <col min="39" max="39" width="10" style="56" customWidth="1"/>
    <col min="40" max="40" width="10.140625" style="56" customWidth="1"/>
    <col min="41" max="41" width="10.7109375" style="56" customWidth="1"/>
    <col min="42" max="42" width="11.140625" style="56" customWidth="1"/>
    <col min="43" max="43" width="9.5703125" style="56" customWidth="1"/>
    <col min="44" max="44" width="11.28515625" style="56" customWidth="1"/>
    <col min="45" max="45" width="11" style="56" customWidth="1"/>
    <col min="46" max="46" width="9.85546875" style="56" customWidth="1"/>
    <col min="47" max="47" width="10.7109375" style="56" customWidth="1"/>
    <col min="48" max="48" width="10.28515625" style="56" customWidth="1"/>
    <col min="49" max="49" width="10.5703125" style="56" customWidth="1"/>
    <col min="50" max="50" width="9.5703125" style="56" customWidth="1"/>
    <col min="51" max="51" width="8.42578125" style="56" customWidth="1"/>
    <col min="52" max="52" width="10.7109375" style="56" customWidth="1"/>
    <col min="53" max="53" width="10.140625" style="56" customWidth="1"/>
    <col min="54" max="54" width="10.7109375" style="56" customWidth="1"/>
    <col min="55" max="55" width="9.85546875" style="56" customWidth="1"/>
    <col min="56" max="56" width="9.7109375" style="56" customWidth="1"/>
    <col min="57" max="57" width="10" style="56" customWidth="1"/>
    <col min="58" max="58" width="11.42578125" style="56" customWidth="1"/>
    <col min="59" max="59" width="10" style="56" customWidth="1"/>
    <col min="60" max="60" width="9.7109375" style="56" customWidth="1"/>
    <col min="61" max="61" width="10" style="56" customWidth="1"/>
    <col min="62" max="62" width="10.7109375" style="56" customWidth="1"/>
    <col min="63" max="63" width="9.28515625" style="56" customWidth="1"/>
    <col min="64" max="64" width="10.7109375" style="56" customWidth="1"/>
    <col min="65" max="65" width="10.140625" style="56" customWidth="1"/>
    <col min="66" max="66" width="10.85546875" style="56" customWidth="1"/>
    <col min="67" max="67" width="11.140625" style="56" customWidth="1"/>
    <col min="68" max="70" width="10.28515625" style="56" customWidth="1"/>
    <col min="71" max="71" width="9.5703125" style="56" customWidth="1"/>
    <col min="72" max="72" width="10.28515625" style="56" customWidth="1"/>
    <col min="73" max="73" width="9.5703125" style="56" customWidth="1"/>
    <col min="74" max="74" width="10.140625" style="56" customWidth="1"/>
    <col min="75" max="75" width="8.85546875" style="56" customWidth="1"/>
    <col min="76" max="76" width="9.42578125" style="56" customWidth="1"/>
    <col min="77" max="77" width="10.28515625" style="56" customWidth="1"/>
    <col min="78" max="78" width="9.85546875" style="56" customWidth="1"/>
    <col min="79" max="79" width="9.5703125" style="56" customWidth="1"/>
    <col min="80" max="80" width="9" style="56" customWidth="1"/>
    <col min="81" max="81" width="9.7109375" style="56" customWidth="1"/>
    <col min="82" max="83" width="10.42578125" style="56" customWidth="1"/>
    <col min="84" max="84" width="10.140625" style="56" customWidth="1"/>
    <col min="85" max="85" width="10.28515625" style="56" customWidth="1"/>
    <col min="86" max="86" width="11.5703125" style="56" customWidth="1"/>
    <col min="87" max="88" width="11.140625" style="56" customWidth="1"/>
    <col min="89" max="89" width="9.85546875" style="56" customWidth="1"/>
    <col min="90" max="90" width="8.5703125" style="56" customWidth="1"/>
    <col min="91" max="91" width="10.28515625" style="56" customWidth="1"/>
    <col min="92" max="92" width="10" style="56" customWidth="1"/>
    <col min="93" max="93" width="9.85546875" style="56" customWidth="1"/>
    <col min="94" max="94" width="10.140625" style="56" customWidth="1"/>
    <col min="95" max="95" width="11.7109375" style="56" customWidth="1"/>
    <col min="96" max="96" width="8.140625" style="56" customWidth="1"/>
    <col min="97" max="97" width="8.5703125" style="56" customWidth="1"/>
    <col min="98" max="98" width="10.140625" style="56" customWidth="1"/>
    <col min="99" max="99" width="11.7109375" style="56" customWidth="1"/>
    <col min="100" max="100" width="9.5703125" style="56" customWidth="1"/>
    <col min="101" max="101" width="9.42578125" style="56" customWidth="1"/>
    <col min="102" max="102" width="12.28515625" style="56" customWidth="1"/>
    <col min="103" max="103" width="11.42578125" style="56" customWidth="1"/>
    <col min="104" max="104" width="11.5703125" style="56" customWidth="1"/>
    <col min="105" max="105" width="11.42578125" style="56" customWidth="1"/>
    <col min="106" max="106" width="14.28515625" style="56" customWidth="1"/>
    <col min="107" max="107" width="10.5703125" style="56" customWidth="1"/>
    <col min="108" max="108" width="11.7109375" style="56" bestFit="1" customWidth="1"/>
    <col min="109" max="109" width="11" style="56" customWidth="1"/>
    <col min="110" max="110" width="12" style="56" customWidth="1"/>
    <col min="111" max="111" width="10.85546875" style="56" customWidth="1"/>
    <col min="112" max="112" width="11.5703125" style="56" customWidth="1"/>
    <col min="113" max="113" width="9.85546875" style="56" customWidth="1"/>
    <col min="114" max="114" width="10.5703125" style="56" customWidth="1"/>
    <col min="115" max="116" width="9.140625" style="56"/>
    <col min="117" max="117" width="10.5703125" style="56" customWidth="1"/>
    <col min="118" max="118" width="9.85546875" style="56" customWidth="1"/>
    <col min="119" max="119" width="10.140625" style="56" customWidth="1"/>
    <col min="120" max="121" width="9.140625" style="56"/>
    <col min="122" max="122" width="10.5703125" style="56" customWidth="1"/>
    <col min="123" max="123" width="10" style="56" customWidth="1"/>
    <col min="124" max="124" width="9.85546875" style="56" customWidth="1"/>
    <col min="125" max="126" width="9.140625" style="56"/>
    <col min="127" max="127" width="10.42578125" style="56" customWidth="1"/>
    <col min="128" max="128" width="9.7109375" style="56" customWidth="1"/>
    <col min="129" max="129" width="10" style="56" customWidth="1"/>
    <col min="130" max="131" width="9.140625" style="56"/>
    <col min="132" max="132" width="10.140625" style="56" customWidth="1"/>
    <col min="133" max="133" width="12.7109375" style="56" bestFit="1" customWidth="1"/>
    <col min="134" max="145" width="9.140625" style="56"/>
    <col min="146" max="16384" width="9.140625" style="5"/>
  </cols>
  <sheetData>
    <row r="1" spans="1:145">
      <c r="B1" s="102" t="s">
        <v>502</v>
      </c>
    </row>
    <row r="2" spans="1:145">
      <c r="B2" s="102"/>
    </row>
    <row r="3" spans="1:145" ht="20.25">
      <c r="B3" s="54" t="s">
        <v>499</v>
      </c>
      <c r="C3" s="54"/>
      <c r="D3" s="55"/>
      <c r="E3" s="55"/>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row>
    <row r="4" spans="1:145" ht="17.25" customHeight="1">
      <c r="B4" s="57"/>
      <c r="C4" s="57"/>
      <c r="D4" s="55"/>
      <c r="E4" s="55"/>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row>
    <row r="5" spans="1:145">
      <c r="A5" s="58"/>
      <c r="B5" s="59"/>
      <c r="C5" s="59"/>
      <c r="D5" s="6"/>
      <c r="E5" s="6"/>
      <c r="F5" s="6"/>
      <c r="G5" s="6"/>
      <c r="EB5" s="60"/>
    </row>
    <row r="6" spans="1:145" ht="12.75" customHeight="1">
      <c r="B6" s="56" t="s">
        <v>503</v>
      </c>
      <c r="C6" s="56"/>
      <c r="D6" s="6"/>
      <c r="E6" s="6"/>
      <c r="F6" s="6"/>
      <c r="G6" s="99" t="s">
        <v>0</v>
      </c>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7"/>
      <c r="DE6" s="127"/>
      <c r="DF6" s="127"/>
      <c r="DG6" s="127"/>
      <c r="DH6" s="127"/>
      <c r="DI6" s="125"/>
      <c r="DJ6" s="125"/>
      <c r="DK6" s="125"/>
      <c r="DL6" s="125"/>
      <c r="DM6" s="125"/>
      <c r="DN6" s="125"/>
      <c r="DO6" s="125"/>
      <c r="DP6" s="125"/>
      <c r="DQ6" s="125"/>
      <c r="DR6" s="125"/>
      <c r="DS6" s="125"/>
      <c r="DT6" s="125"/>
      <c r="DU6" s="125"/>
      <c r="DV6" s="125"/>
      <c r="DW6" s="125"/>
      <c r="DX6" s="125"/>
      <c r="DY6" s="125"/>
      <c r="DZ6" s="125"/>
      <c r="EA6" s="125"/>
      <c r="EB6" s="125"/>
    </row>
    <row r="7" spans="1:145" ht="105">
      <c r="A7" s="12" t="s">
        <v>1</v>
      </c>
      <c r="B7" s="12" t="s">
        <v>2</v>
      </c>
      <c r="C7" s="12" t="s">
        <v>3</v>
      </c>
      <c r="D7" s="12" t="s">
        <v>4</v>
      </c>
      <c r="E7" s="12" t="s">
        <v>5</v>
      </c>
      <c r="F7" s="11" t="s">
        <v>514</v>
      </c>
      <c r="G7" s="11" t="s">
        <v>6</v>
      </c>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row>
    <row r="8" spans="1:145" s="64" customFormat="1">
      <c r="A8" s="15"/>
      <c r="B8" s="62"/>
      <c r="C8" s="62"/>
      <c r="D8" s="15"/>
      <c r="E8" s="15"/>
      <c r="F8" s="15"/>
      <c r="G8" s="15"/>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4"/>
      <c r="ED8" s="4"/>
      <c r="EE8" s="4"/>
      <c r="EF8" s="4"/>
      <c r="EG8" s="4"/>
      <c r="EH8" s="4"/>
      <c r="EI8" s="4"/>
      <c r="EJ8" s="4"/>
      <c r="EK8" s="4"/>
      <c r="EL8" s="4"/>
      <c r="EM8" s="4"/>
      <c r="EN8" s="4"/>
      <c r="EO8" s="4"/>
    </row>
    <row r="9" spans="1:145">
      <c r="A9" s="65" t="s">
        <v>7</v>
      </c>
      <c r="B9" s="66" t="s">
        <v>8</v>
      </c>
      <c r="C9" s="86">
        <f>+C10+C66+C104+C93+C90</f>
        <v>0</v>
      </c>
      <c r="D9" s="86">
        <f>+D10+D66+D104+D93+D90</f>
        <v>608675950</v>
      </c>
      <c r="E9" s="86">
        <f>+E10+E66+E104+E93+E90</f>
        <v>472606540</v>
      </c>
      <c r="F9" s="86">
        <f>+F10+F66+F104+F93+F90</f>
        <v>336063799.56999999</v>
      </c>
      <c r="G9" s="86">
        <f>+G10+G66+G104+G93+G90</f>
        <v>40971785.480000004</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6"/>
      <c r="ED9" s="6"/>
    </row>
    <row r="10" spans="1:145">
      <c r="A10" s="65" t="s">
        <v>9</v>
      </c>
      <c r="B10" s="66" t="s">
        <v>10</v>
      </c>
      <c r="C10" s="86">
        <f>+C16+C53+C11</f>
        <v>0</v>
      </c>
      <c r="D10" s="86">
        <f t="shared" ref="D10:G10" si="0">+D16+D53+D11</f>
        <v>515344000</v>
      </c>
      <c r="E10" s="86">
        <f t="shared" si="0"/>
        <v>380527000</v>
      </c>
      <c r="F10" s="86">
        <f t="shared" si="0"/>
        <v>337779614.56999999</v>
      </c>
      <c r="G10" s="86">
        <f t="shared" si="0"/>
        <v>40920726.480000004</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6"/>
      <c r="ED10" s="6"/>
    </row>
    <row r="11" spans="1:145">
      <c r="A11" s="65" t="s">
        <v>11</v>
      </c>
      <c r="B11" s="66" t="s">
        <v>12</v>
      </c>
      <c r="C11" s="86">
        <f>+C12+C13+C14+C15</f>
        <v>0</v>
      </c>
      <c r="D11" s="86">
        <f t="shared" ref="D11:G11" si="1">+D12+D13+D14+D15</f>
        <v>0</v>
      </c>
      <c r="E11" s="86">
        <f t="shared" si="1"/>
        <v>0</v>
      </c>
      <c r="F11" s="86">
        <f t="shared" si="1"/>
        <v>0</v>
      </c>
      <c r="G11" s="86">
        <f t="shared" si="1"/>
        <v>0</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6"/>
      <c r="ED11" s="6"/>
    </row>
    <row r="12" spans="1:145" ht="45">
      <c r="A12" s="65" t="s">
        <v>13</v>
      </c>
      <c r="B12" s="66" t="s">
        <v>14</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6"/>
      <c r="ED12" s="6"/>
    </row>
    <row r="13" spans="1:145" ht="45">
      <c r="A13" s="65" t="s">
        <v>15</v>
      </c>
      <c r="B13" s="66" t="s">
        <v>16</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6"/>
      <c r="ED13" s="6"/>
    </row>
    <row r="14" spans="1:145" ht="30">
      <c r="A14" s="65" t="s">
        <v>17</v>
      </c>
      <c r="B14" s="66" t="s">
        <v>18</v>
      </c>
      <c r="C14" s="86"/>
      <c r="D14" s="86"/>
      <c r="E14" s="86"/>
      <c r="F14" s="86"/>
      <c r="G14" s="86"/>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6"/>
      <c r="ED14" s="6"/>
    </row>
    <row r="15" spans="1:145" ht="45">
      <c r="A15" s="65" t="s">
        <v>19</v>
      </c>
      <c r="B15" s="66" t="s">
        <v>20</v>
      </c>
      <c r="C15" s="86"/>
      <c r="D15" s="86"/>
      <c r="E15" s="86"/>
      <c r="F15" s="86"/>
      <c r="G15" s="86"/>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6"/>
      <c r="ED15" s="6"/>
    </row>
    <row r="16" spans="1:145">
      <c r="A16" s="65" t="s">
        <v>21</v>
      </c>
      <c r="B16" s="66" t="s">
        <v>22</v>
      </c>
      <c r="C16" s="86">
        <f>+C17+C29</f>
        <v>0</v>
      </c>
      <c r="D16" s="86">
        <f t="shared" ref="D16:G16" si="2">+D17+D29</f>
        <v>515116000</v>
      </c>
      <c r="E16" s="86">
        <f t="shared" si="2"/>
        <v>380379000</v>
      </c>
      <c r="F16" s="86">
        <f t="shared" si="2"/>
        <v>337533734.83999997</v>
      </c>
      <c r="G16" s="86">
        <f t="shared" si="2"/>
        <v>40861393.590000004</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6"/>
      <c r="ED16" s="6"/>
    </row>
    <row r="17" spans="1:169">
      <c r="A17" s="65" t="s">
        <v>23</v>
      </c>
      <c r="B17" s="66" t="s">
        <v>24</v>
      </c>
      <c r="C17" s="86">
        <f>+C18+C25+C28</f>
        <v>0</v>
      </c>
      <c r="D17" s="86">
        <f t="shared" ref="D17:G17" si="3">+D18+D25+D28</f>
        <v>22253000</v>
      </c>
      <c r="E17" s="86">
        <f t="shared" si="3"/>
        <v>16309000</v>
      </c>
      <c r="F17" s="86">
        <f t="shared" si="3"/>
        <v>16043461.640000001</v>
      </c>
      <c r="G17" s="86">
        <f t="shared" si="3"/>
        <v>2004085.59</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6"/>
      <c r="ED17" s="6"/>
    </row>
    <row r="18" spans="1:169" ht="30">
      <c r="A18" s="65" t="s">
        <v>25</v>
      </c>
      <c r="B18" s="66" t="s">
        <v>26</v>
      </c>
      <c r="C18" s="86">
        <f>C19+C20+C22+C23+C24+C21</f>
        <v>0</v>
      </c>
      <c r="D18" s="86">
        <f t="shared" ref="D18:G18" si="4">D19+D20+D22+D23+D24+D21</f>
        <v>0</v>
      </c>
      <c r="E18" s="86">
        <f t="shared" si="4"/>
        <v>0</v>
      </c>
      <c r="F18" s="86">
        <f t="shared" si="4"/>
        <v>773074</v>
      </c>
      <c r="G18" s="86">
        <f t="shared" si="4"/>
        <v>128854</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6"/>
      <c r="ED18" s="6"/>
    </row>
    <row r="19" spans="1:169" s="56" customFormat="1" ht="30">
      <c r="A19" s="67" t="s">
        <v>27</v>
      </c>
      <c r="B19" s="68" t="s">
        <v>28</v>
      </c>
      <c r="C19" s="45"/>
      <c r="D19" s="86"/>
      <c r="E19" s="86"/>
      <c r="F19" s="45">
        <v>772855</v>
      </c>
      <c r="G19" s="45">
        <v>128854</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6"/>
      <c r="ED19" s="6"/>
      <c r="EP19" s="5"/>
      <c r="EQ19" s="5"/>
      <c r="ER19" s="5"/>
      <c r="ES19" s="5"/>
      <c r="ET19" s="5"/>
      <c r="EU19" s="5"/>
      <c r="EV19" s="5"/>
      <c r="EW19" s="5"/>
      <c r="EX19" s="5"/>
      <c r="EY19" s="5"/>
      <c r="EZ19" s="5"/>
      <c r="FA19" s="5"/>
      <c r="FB19" s="5"/>
      <c r="FC19" s="5"/>
      <c r="FD19" s="5"/>
      <c r="FE19" s="5"/>
      <c r="FF19" s="5"/>
      <c r="FG19" s="5"/>
      <c r="FH19" s="5"/>
      <c r="FI19" s="5"/>
      <c r="FJ19" s="5"/>
      <c r="FK19" s="5"/>
      <c r="FL19" s="5"/>
      <c r="FM19" s="5"/>
    </row>
    <row r="20" spans="1:169" s="56" customFormat="1" ht="30">
      <c r="A20" s="67" t="s">
        <v>29</v>
      </c>
      <c r="B20" s="68" t="s">
        <v>30</v>
      </c>
      <c r="C20" s="45"/>
      <c r="D20" s="86"/>
      <c r="E20" s="86"/>
      <c r="F20" s="45">
        <v>219</v>
      </c>
      <c r="G20" s="45">
        <v>0</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6"/>
      <c r="ED20" s="6"/>
      <c r="EP20" s="5"/>
      <c r="EQ20" s="5"/>
      <c r="ER20" s="5"/>
      <c r="ES20" s="5"/>
      <c r="ET20" s="5"/>
      <c r="EU20" s="5"/>
      <c r="EV20" s="5"/>
      <c r="EW20" s="5"/>
      <c r="EX20" s="5"/>
      <c r="EY20" s="5"/>
      <c r="EZ20" s="5"/>
      <c r="FA20" s="5"/>
      <c r="FB20" s="5"/>
      <c r="FC20" s="5"/>
      <c r="FD20" s="5"/>
      <c r="FE20" s="5"/>
      <c r="FF20" s="5"/>
      <c r="FG20" s="5"/>
      <c r="FH20" s="5"/>
      <c r="FI20" s="5"/>
      <c r="FJ20" s="5"/>
      <c r="FK20" s="5"/>
      <c r="FL20" s="5"/>
      <c r="FM20" s="5"/>
    </row>
    <row r="21" spans="1:169" s="56" customFormat="1">
      <c r="A21" s="67" t="s">
        <v>31</v>
      </c>
      <c r="B21" s="68" t="s">
        <v>32</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6"/>
      <c r="ED21" s="6"/>
      <c r="EP21" s="5"/>
      <c r="EQ21" s="5"/>
      <c r="ER21" s="5"/>
      <c r="ES21" s="5"/>
      <c r="ET21" s="5"/>
      <c r="EU21" s="5"/>
      <c r="EV21" s="5"/>
      <c r="EW21" s="5"/>
      <c r="EX21" s="5"/>
      <c r="EY21" s="5"/>
      <c r="EZ21" s="5"/>
      <c r="FA21" s="5"/>
      <c r="FB21" s="5"/>
      <c r="FC21" s="5"/>
      <c r="FD21" s="5"/>
      <c r="FE21" s="5"/>
      <c r="FF21" s="5"/>
      <c r="FG21" s="5"/>
      <c r="FH21" s="5"/>
      <c r="FI21" s="5"/>
      <c r="FJ21" s="5"/>
      <c r="FK21" s="5"/>
      <c r="FL21" s="5"/>
      <c r="FM21" s="5"/>
    </row>
    <row r="22" spans="1:169" s="56" customFormat="1" ht="30">
      <c r="A22" s="67" t="s">
        <v>33</v>
      </c>
      <c r="B22" s="68" t="s">
        <v>34</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6"/>
      <c r="ED22" s="6"/>
      <c r="EP22" s="5"/>
      <c r="EQ22" s="5"/>
      <c r="ER22" s="5"/>
      <c r="ES22" s="5"/>
      <c r="ET22" s="5"/>
      <c r="EU22" s="5"/>
      <c r="EV22" s="5"/>
      <c r="EW22" s="5"/>
      <c r="EX22" s="5"/>
      <c r="EY22" s="5"/>
      <c r="EZ22" s="5"/>
      <c r="FA22" s="5"/>
      <c r="FB22" s="5"/>
      <c r="FC22" s="5"/>
      <c r="FD22" s="5"/>
      <c r="FE22" s="5"/>
      <c r="FF22" s="5"/>
      <c r="FG22" s="5"/>
      <c r="FH22" s="5"/>
      <c r="FI22" s="5"/>
      <c r="FJ22" s="5"/>
      <c r="FK22" s="5"/>
      <c r="FL22" s="5"/>
      <c r="FM22" s="5"/>
    </row>
    <row r="23" spans="1:169" s="56" customFormat="1" ht="30">
      <c r="A23" s="67" t="s">
        <v>35</v>
      </c>
      <c r="B23" s="68" t="s">
        <v>36</v>
      </c>
      <c r="C23" s="45"/>
      <c r="D23" s="86"/>
      <c r="E23" s="86"/>
      <c r="F23" s="45"/>
      <c r="G23" s="45"/>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6"/>
      <c r="ED23" s="6"/>
      <c r="EP23" s="5"/>
      <c r="EQ23" s="5"/>
      <c r="ER23" s="5"/>
      <c r="ES23" s="5"/>
      <c r="ET23" s="5"/>
      <c r="EU23" s="5"/>
      <c r="EV23" s="5"/>
      <c r="EW23" s="5"/>
      <c r="EX23" s="5"/>
      <c r="EY23" s="5"/>
      <c r="EZ23" s="5"/>
      <c r="FA23" s="5"/>
      <c r="FB23" s="5"/>
      <c r="FC23" s="5"/>
      <c r="FD23" s="5"/>
      <c r="FE23" s="5"/>
      <c r="FF23" s="5"/>
      <c r="FG23" s="5"/>
      <c r="FH23" s="5"/>
      <c r="FI23" s="5"/>
      <c r="FJ23" s="5"/>
      <c r="FK23" s="5"/>
      <c r="FL23" s="5"/>
      <c r="FM23" s="5"/>
    </row>
    <row r="24" spans="1:169" s="56" customFormat="1" ht="43.5" customHeight="1">
      <c r="A24" s="67" t="s">
        <v>37</v>
      </c>
      <c r="B24" s="69" t="s">
        <v>38</v>
      </c>
      <c r="C24" s="45"/>
      <c r="D24" s="86"/>
      <c r="E24" s="86"/>
      <c r="F24" s="45"/>
      <c r="G24" s="45"/>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6"/>
      <c r="ED24" s="6"/>
      <c r="EP24" s="5"/>
      <c r="EQ24" s="5"/>
      <c r="ER24" s="5"/>
      <c r="ES24" s="5"/>
      <c r="ET24" s="5"/>
      <c r="EU24" s="5"/>
      <c r="EV24" s="5"/>
      <c r="EW24" s="5"/>
      <c r="EX24" s="5"/>
      <c r="EY24" s="5"/>
      <c r="EZ24" s="5"/>
      <c r="FA24" s="5"/>
      <c r="FB24" s="5"/>
      <c r="FC24" s="5"/>
      <c r="FD24" s="5"/>
      <c r="FE24" s="5"/>
      <c r="FF24" s="5"/>
      <c r="FG24" s="5"/>
      <c r="FH24" s="5"/>
      <c r="FI24" s="5"/>
      <c r="FJ24" s="5"/>
      <c r="FK24" s="5"/>
      <c r="FL24" s="5"/>
      <c r="FM24" s="5"/>
    </row>
    <row r="25" spans="1:169" s="56" customFormat="1" ht="17.25">
      <c r="A25" s="65" t="s">
        <v>39</v>
      </c>
      <c r="B25" s="70" t="s">
        <v>40</v>
      </c>
      <c r="C25" s="86">
        <f>C26+C27</f>
        <v>0</v>
      </c>
      <c r="D25" s="86">
        <f t="shared" ref="D25:G25" si="5">D26+D27</f>
        <v>0</v>
      </c>
      <c r="E25" s="86">
        <f t="shared" si="5"/>
        <v>0</v>
      </c>
      <c r="F25" s="86">
        <f t="shared" si="5"/>
        <v>80268</v>
      </c>
      <c r="G25" s="86">
        <f t="shared" si="5"/>
        <v>-1913</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6"/>
      <c r="ED25" s="6"/>
      <c r="EP25" s="5"/>
      <c r="EQ25" s="5"/>
      <c r="ER25" s="5"/>
      <c r="ES25" s="5"/>
      <c r="ET25" s="5"/>
      <c r="EU25" s="5"/>
      <c r="EV25" s="5"/>
      <c r="EW25" s="5"/>
      <c r="EX25" s="5"/>
      <c r="EY25" s="5"/>
      <c r="EZ25" s="5"/>
      <c r="FA25" s="5"/>
      <c r="FB25" s="5"/>
      <c r="FC25" s="5"/>
      <c r="FD25" s="5"/>
      <c r="FE25" s="5"/>
      <c r="FF25" s="5"/>
      <c r="FG25" s="5"/>
      <c r="FH25" s="5"/>
      <c r="FI25" s="5"/>
      <c r="FJ25" s="5"/>
      <c r="FK25" s="5"/>
      <c r="FL25" s="5"/>
      <c r="FM25" s="5"/>
    </row>
    <row r="26" spans="1:169" s="56" customFormat="1" ht="33">
      <c r="A26" s="67" t="s">
        <v>41</v>
      </c>
      <c r="B26" s="69" t="s">
        <v>42</v>
      </c>
      <c r="C26" s="45"/>
      <c r="D26" s="86"/>
      <c r="E26" s="86"/>
      <c r="F26" s="113">
        <f>36905+43363</f>
        <v>80268</v>
      </c>
      <c r="G26" s="45">
        <v>-1913</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6"/>
      <c r="ED26" s="6"/>
      <c r="EP26" s="5"/>
      <c r="EQ26" s="5"/>
      <c r="ER26" s="5"/>
      <c r="ES26" s="5"/>
      <c r="ET26" s="5"/>
      <c r="EU26" s="5"/>
      <c r="EV26" s="5"/>
      <c r="EW26" s="5"/>
      <c r="EX26" s="5"/>
      <c r="EY26" s="5"/>
      <c r="EZ26" s="5"/>
      <c r="FA26" s="5"/>
      <c r="FB26" s="5"/>
      <c r="FC26" s="5"/>
      <c r="FD26" s="5"/>
      <c r="FE26" s="5"/>
      <c r="FF26" s="5"/>
      <c r="FG26" s="5"/>
      <c r="FH26" s="5"/>
      <c r="FI26" s="5"/>
      <c r="FJ26" s="5"/>
      <c r="FK26" s="5"/>
      <c r="FL26" s="5"/>
      <c r="FM26" s="5"/>
    </row>
    <row r="27" spans="1:169" s="56" customFormat="1" ht="33">
      <c r="A27" s="67" t="s">
        <v>43</v>
      </c>
      <c r="B27" s="69" t="s">
        <v>44</v>
      </c>
      <c r="C27" s="45"/>
      <c r="D27" s="86"/>
      <c r="E27" s="86"/>
      <c r="F27" s="45"/>
      <c r="G27" s="45"/>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6"/>
      <c r="ED27" s="6"/>
      <c r="EP27" s="5"/>
      <c r="EQ27" s="5"/>
      <c r="ER27" s="5"/>
      <c r="ES27" s="5"/>
      <c r="ET27" s="5"/>
      <c r="EU27" s="5"/>
      <c r="EV27" s="5"/>
      <c r="EW27" s="5"/>
      <c r="EX27" s="5"/>
      <c r="EY27" s="5"/>
      <c r="EZ27" s="5"/>
      <c r="FA27" s="5"/>
      <c r="FB27" s="5"/>
      <c r="FC27" s="5"/>
      <c r="FD27" s="5"/>
      <c r="FE27" s="5"/>
      <c r="FF27" s="5"/>
      <c r="FG27" s="5"/>
      <c r="FH27" s="5"/>
      <c r="FI27" s="5"/>
      <c r="FJ27" s="5"/>
      <c r="FK27" s="5"/>
      <c r="FL27" s="5"/>
      <c r="FM27" s="5"/>
    </row>
    <row r="28" spans="1:169" s="56" customFormat="1" ht="33">
      <c r="A28" s="67" t="s">
        <v>45</v>
      </c>
      <c r="B28" s="69" t="s">
        <v>46</v>
      </c>
      <c r="C28" s="45"/>
      <c r="D28" s="112">
        <v>22253000</v>
      </c>
      <c r="E28" s="112">
        <v>16309000</v>
      </c>
      <c r="F28" s="45">
        <v>15190119.640000001</v>
      </c>
      <c r="G28" s="45">
        <v>1877144.59</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6"/>
      <c r="ED28" s="6"/>
      <c r="EP28" s="5"/>
      <c r="EQ28" s="5"/>
      <c r="ER28" s="5"/>
      <c r="ES28" s="5"/>
      <c r="ET28" s="5"/>
      <c r="EU28" s="5"/>
      <c r="EV28" s="5"/>
      <c r="EW28" s="5"/>
      <c r="EX28" s="5"/>
      <c r="EY28" s="5"/>
      <c r="EZ28" s="5"/>
      <c r="FA28" s="5"/>
      <c r="FB28" s="5"/>
      <c r="FC28" s="5"/>
      <c r="FD28" s="5"/>
      <c r="FE28" s="5"/>
      <c r="FF28" s="5"/>
      <c r="FG28" s="5"/>
      <c r="FH28" s="5"/>
      <c r="FI28" s="5"/>
      <c r="FJ28" s="5"/>
      <c r="FK28" s="5"/>
      <c r="FL28" s="5"/>
      <c r="FM28" s="5"/>
    </row>
    <row r="29" spans="1:169" s="56" customFormat="1">
      <c r="A29" s="65" t="s">
        <v>47</v>
      </c>
      <c r="B29" s="66" t="s">
        <v>48</v>
      </c>
      <c r="C29" s="86">
        <f>C30+C36+C52+C37+C38+C39+C40+C41+C42+C43+C44+C45+C46+C47+C48+C49+C50+C51</f>
        <v>0</v>
      </c>
      <c r="D29" s="86">
        <f t="shared" ref="D29:G29" si="6">D30+D36+D52+D37+D38+D39+D40+D41+D42+D43+D44+D45+D46+D47+D48+D49+D50+D51</f>
        <v>492863000</v>
      </c>
      <c r="E29" s="86">
        <f t="shared" si="6"/>
        <v>364070000</v>
      </c>
      <c r="F29" s="86">
        <f t="shared" si="6"/>
        <v>321490273.19999999</v>
      </c>
      <c r="G29" s="86">
        <f t="shared" si="6"/>
        <v>38857308</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6"/>
      <c r="ED29" s="6"/>
      <c r="EP29" s="5"/>
      <c r="EQ29" s="5"/>
      <c r="ER29" s="5"/>
      <c r="ES29" s="5"/>
      <c r="ET29" s="5"/>
      <c r="EU29" s="5"/>
      <c r="EV29" s="5"/>
      <c r="EW29" s="5"/>
      <c r="EX29" s="5"/>
      <c r="EY29" s="5"/>
      <c r="EZ29" s="5"/>
      <c r="FA29" s="5"/>
      <c r="FB29" s="5"/>
      <c r="FC29" s="5"/>
      <c r="FD29" s="5"/>
      <c r="FE29" s="5"/>
      <c r="FF29" s="5"/>
      <c r="FG29" s="5"/>
      <c r="FH29" s="5"/>
      <c r="FI29" s="5"/>
      <c r="FJ29" s="5"/>
      <c r="FK29" s="5"/>
      <c r="FL29" s="5"/>
      <c r="FM29" s="5"/>
    </row>
    <row r="30" spans="1:169" s="56" customFormat="1" ht="30">
      <c r="A30" s="65" t="s">
        <v>49</v>
      </c>
      <c r="B30" s="66" t="s">
        <v>50</v>
      </c>
      <c r="C30" s="86">
        <f>C31+C32+C33+C34+C35</f>
        <v>0</v>
      </c>
      <c r="D30" s="86">
        <f t="shared" ref="D30:G30" si="7">D31+D32+D33+D34+D35</f>
        <v>481876000</v>
      </c>
      <c r="E30" s="86">
        <f t="shared" si="7"/>
        <v>355849000</v>
      </c>
      <c r="F30" s="86">
        <f t="shared" si="7"/>
        <v>307990457.19999999</v>
      </c>
      <c r="G30" s="86">
        <f t="shared" si="7"/>
        <v>37608811</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6"/>
      <c r="ED30" s="6"/>
      <c r="EP30" s="5"/>
      <c r="EQ30" s="5"/>
      <c r="ER30" s="5"/>
      <c r="ES30" s="5"/>
      <c r="ET30" s="5"/>
      <c r="EU30" s="5"/>
      <c r="EV30" s="5"/>
      <c r="EW30" s="5"/>
      <c r="EX30" s="5"/>
      <c r="EY30" s="5"/>
      <c r="EZ30" s="5"/>
      <c r="FA30" s="5"/>
      <c r="FB30" s="5"/>
      <c r="FC30" s="5"/>
      <c r="FD30" s="5"/>
      <c r="FE30" s="5"/>
      <c r="FF30" s="5"/>
      <c r="FG30" s="5"/>
      <c r="FH30" s="5"/>
      <c r="FI30" s="5"/>
      <c r="FJ30" s="5"/>
      <c r="FK30" s="5"/>
      <c r="FL30" s="5"/>
      <c r="FM30" s="5"/>
    </row>
    <row r="31" spans="1:169" s="56" customFormat="1" ht="30">
      <c r="A31" s="67" t="s">
        <v>51</v>
      </c>
      <c r="B31" s="68" t="s">
        <v>52</v>
      </c>
      <c r="C31" s="45"/>
      <c r="D31" s="112">
        <v>481876000</v>
      </c>
      <c r="E31" s="112">
        <v>355849000</v>
      </c>
      <c r="F31" s="45">
        <v>307759449.19999999</v>
      </c>
      <c r="G31" s="45">
        <v>37576679</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6"/>
      <c r="ED31" s="6"/>
      <c r="EP31" s="5"/>
      <c r="EQ31" s="5"/>
      <c r="ER31" s="5"/>
      <c r="ES31" s="5"/>
      <c r="ET31" s="5"/>
      <c r="EU31" s="5"/>
      <c r="EV31" s="5"/>
      <c r="EW31" s="5"/>
      <c r="EX31" s="5"/>
      <c r="EY31" s="5"/>
      <c r="EZ31" s="5"/>
      <c r="FA31" s="5"/>
      <c r="FB31" s="5"/>
      <c r="FC31" s="5"/>
      <c r="FD31" s="5"/>
      <c r="FE31" s="5"/>
      <c r="FF31" s="5"/>
      <c r="FG31" s="5"/>
      <c r="FH31" s="5"/>
      <c r="FI31" s="5"/>
      <c r="FJ31" s="5"/>
      <c r="FK31" s="5"/>
      <c r="FL31" s="5"/>
      <c r="FM31" s="5"/>
    </row>
    <row r="32" spans="1:169" s="56" customFormat="1" ht="66">
      <c r="A32" s="67" t="s">
        <v>53</v>
      </c>
      <c r="B32" s="69" t="s">
        <v>54</v>
      </c>
      <c r="C32" s="45"/>
      <c r="D32" s="112"/>
      <c r="E32" s="112"/>
      <c r="F32" s="45">
        <v>247693</v>
      </c>
      <c r="G32" s="45">
        <v>30699</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6"/>
      <c r="ED32" s="6"/>
      <c r="EP32" s="5"/>
      <c r="EQ32" s="5"/>
      <c r="ER32" s="5"/>
      <c r="ES32" s="5"/>
      <c r="ET32" s="5"/>
      <c r="EU32" s="5"/>
      <c r="EV32" s="5"/>
      <c r="EW32" s="5"/>
      <c r="EX32" s="5"/>
      <c r="EY32" s="5"/>
      <c r="EZ32" s="5"/>
      <c r="FA32" s="5"/>
      <c r="FB32" s="5"/>
      <c r="FC32" s="5"/>
      <c r="FD32" s="5"/>
      <c r="FE32" s="5"/>
      <c r="FF32" s="5"/>
      <c r="FG32" s="5"/>
      <c r="FH32" s="5"/>
      <c r="FI32" s="5"/>
      <c r="FJ32" s="5"/>
      <c r="FK32" s="5"/>
      <c r="FL32" s="5"/>
      <c r="FM32" s="5"/>
    </row>
    <row r="33" spans="1:169" s="56" customFormat="1" ht="27.75" customHeight="1">
      <c r="A33" s="67" t="s">
        <v>55</v>
      </c>
      <c r="B33" s="68" t="s">
        <v>56</v>
      </c>
      <c r="C33" s="45"/>
      <c r="D33" s="112"/>
      <c r="E33" s="112"/>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6"/>
      <c r="ED33" s="6"/>
      <c r="EP33" s="5"/>
      <c r="EQ33" s="5"/>
      <c r="ER33" s="5"/>
      <c r="ES33" s="5"/>
      <c r="ET33" s="5"/>
      <c r="EU33" s="5"/>
      <c r="EV33" s="5"/>
      <c r="EW33" s="5"/>
      <c r="EX33" s="5"/>
      <c r="EY33" s="5"/>
      <c r="EZ33" s="5"/>
      <c r="FA33" s="5"/>
      <c r="FB33" s="5"/>
      <c r="FC33" s="5"/>
      <c r="FD33" s="5"/>
      <c r="FE33" s="5"/>
      <c r="FF33" s="5"/>
      <c r="FG33" s="5"/>
      <c r="FH33" s="5"/>
      <c r="FI33" s="5"/>
      <c r="FJ33" s="5"/>
      <c r="FK33" s="5"/>
      <c r="FL33" s="5"/>
      <c r="FM33" s="5"/>
    </row>
    <row r="34" spans="1:169" s="56" customFormat="1">
      <c r="A34" s="67" t="s">
        <v>57</v>
      </c>
      <c r="B34" s="68" t="s">
        <v>58</v>
      </c>
      <c r="C34" s="45"/>
      <c r="D34" s="112"/>
      <c r="E34" s="112"/>
      <c r="F34" s="45">
        <v>-16685</v>
      </c>
      <c r="G34" s="45">
        <v>1433</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6"/>
      <c r="ED34" s="6"/>
      <c r="EP34" s="5"/>
      <c r="EQ34" s="5"/>
      <c r="ER34" s="5"/>
      <c r="ES34" s="5"/>
      <c r="ET34" s="5"/>
      <c r="EU34" s="5"/>
      <c r="EV34" s="5"/>
      <c r="EW34" s="5"/>
      <c r="EX34" s="5"/>
      <c r="EY34" s="5"/>
      <c r="EZ34" s="5"/>
      <c r="FA34" s="5"/>
      <c r="FB34" s="5"/>
      <c r="FC34" s="5"/>
      <c r="FD34" s="5"/>
      <c r="FE34" s="5"/>
      <c r="FF34" s="5"/>
      <c r="FG34" s="5"/>
      <c r="FH34" s="5"/>
      <c r="FI34" s="5"/>
      <c r="FJ34" s="5"/>
      <c r="FK34" s="5"/>
      <c r="FL34" s="5"/>
      <c r="FM34" s="5"/>
    </row>
    <row r="35" spans="1:169" s="56" customFormat="1">
      <c r="A35" s="67" t="s">
        <v>59</v>
      </c>
      <c r="B35" s="68" t="s">
        <v>60</v>
      </c>
      <c r="C35" s="45"/>
      <c r="D35" s="112"/>
      <c r="E35" s="112"/>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6"/>
      <c r="ED35" s="6"/>
      <c r="EP35" s="5"/>
      <c r="EQ35" s="5"/>
      <c r="ER35" s="5"/>
      <c r="ES35" s="5"/>
      <c r="ET35" s="5"/>
      <c r="EU35" s="5"/>
      <c r="EV35" s="5"/>
      <c r="EW35" s="5"/>
      <c r="EX35" s="5"/>
      <c r="EY35" s="5"/>
      <c r="EZ35" s="5"/>
      <c r="FA35" s="5"/>
      <c r="FB35" s="5"/>
      <c r="FC35" s="5"/>
      <c r="FD35" s="5"/>
      <c r="FE35" s="5"/>
      <c r="FF35" s="5"/>
      <c r="FG35" s="5"/>
      <c r="FH35" s="5"/>
      <c r="FI35" s="5"/>
      <c r="FJ35" s="5"/>
      <c r="FK35" s="5"/>
      <c r="FL35" s="5"/>
      <c r="FM35" s="5"/>
    </row>
    <row r="36" spans="1:169" s="56" customFormat="1">
      <c r="A36" s="67" t="s">
        <v>61</v>
      </c>
      <c r="B36" s="68" t="s">
        <v>62</v>
      </c>
      <c r="C36" s="45"/>
      <c r="D36" s="112"/>
      <c r="E36" s="112"/>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6"/>
      <c r="ED36" s="6"/>
      <c r="EP36" s="5"/>
      <c r="EQ36" s="5"/>
      <c r="ER36" s="5"/>
      <c r="ES36" s="5"/>
      <c r="ET36" s="5"/>
      <c r="EU36" s="5"/>
      <c r="EV36" s="5"/>
      <c r="EW36" s="5"/>
      <c r="EX36" s="5"/>
      <c r="EY36" s="5"/>
      <c r="EZ36" s="5"/>
      <c r="FA36" s="5"/>
      <c r="FB36" s="5"/>
      <c r="FC36" s="5"/>
      <c r="FD36" s="5"/>
      <c r="FE36" s="5"/>
      <c r="FF36" s="5"/>
      <c r="FG36" s="5"/>
      <c r="FH36" s="5"/>
      <c r="FI36" s="5"/>
      <c r="FJ36" s="5"/>
      <c r="FK36" s="5"/>
      <c r="FL36" s="5"/>
      <c r="FM36" s="5"/>
    </row>
    <row r="37" spans="1:169" s="56" customFormat="1" ht="28.5">
      <c r="A37" s="67" t="s">
        <v>63</v>
      </c>
      <c r="B37" s="71" t="s">
        <v>64</v>
      </c>
      <c r="C37" s="45"/>
      <c r="D37" s="112"/>
      <c r="E37" s="112"/>
      <c r="F37" s="45"/>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6"/>
      <c r="ED37" s="6"/>
      <c r="EP37" s="5"/>
      <c r="EQ37" s="5"/>
      <c r="ER37" s="5"/>
      <c r="ES37" s="5"/>
      <c r="ET37" s="5"/>
      <c r="EU37" s="5"/>
      <c r="EV37" s="5"/>
      <c r="EW37" s="5"/>
      <c r="EX37" s="5"/>
      <c r="EY37" s="5"/>
      <c r="EZ37" s="5"/>
      <c r="FA37" s="5"/>
      <c r="FB37" s="5"/>
      <c r="FC37" s="5"/>
      <c r="FD37" s="5"/>
      <c r="FE37" s="5"/>
      <c r="FF37" s="5"/>
      <c r="FG37" s="5"/>
      <c r="FH37" s="5"/>
      <c r="FI37" s="5"/>
      <c r="FJ37" s="5"/>
      <c r="FK37" s="5"/>
      <c r="FL37" s="5"/>
      <c r="FM37" s="5"/>
    </row>
    <row r="38" spans="1:169" s="56" customFormat="1" ht="45">
      <c r="A38" s="67" t="s">
        <v>65</v>
      </c>
      <c r="B38" s="68" t="s">
        <v>66</v>
      </c>
      <c r="C38" s="45"/>
      <c r="D38" s="112">
        <v>1000</v>
      </c>
      <c r="E38" s="112">
        <v>1000</v>
      </c>
      <c r="F38" s="45">
        <v>10453</v>
      </c>
      <c r="G38" s="45">
        <v>1541</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6"/>
      <c r="ED38" s="6"/>
      <c r="EP38" s="5"/>
      <c r="EQ38" s="5"/>
      <c r="ER38" s="5"/>
      <c r="ES38" s="5"/>
      <c r="ET38" s="5"/>
      <c r="EU38" s="5"/>
      <c r="EV38" s="5"/>
      <c r="EW38" s="5"/>
      <c r="EX38" s="5"/>
      <c r="EY38" s="5"/>
      <c r="EZ38" s="5"/>
      <c r="FA38" s="5"/>
      <c r="FB38" s="5"/>
      <c r="FC38" s="5"/>
      <c r="FD38" s="5"/>
      <c r="FE38" s="5"/>
      <c r="FF38" s="5"/>
      <c r="FG38" s="5"/>
      <c r="FH38" s="5"/>
      <c r="FI38" s="5"/>
      <c r="FJ38" s="5"/>
      <c r="FK38" s="5"/>
      <c r="FL38" s="5"/>
      <c r="FM38" s="5"/>
    </row>
    <row r="39" spans="1:169" s="56" customFormat="1" ht="60">
      <c r="A39" s="67" t="s">
        <v>67</v>
      </c>
      <c r="B39" s="68" t="s">
        <v>68</v>
      </c>
      <c r="C39" s="45"/>
      <c r="D39" s="112"/>
      <c r="E39" s="112"/>
      <c r="F39" s="45">
        <v>566</v>
      </c>
      <c r="G39" s="45">
        <v>0</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6"/>
      <c r="ED39" s="6"/>
      <c r="EP39" s="5"/>
      <c r="EQ39" s="5"/>
      <c r="ER39" s="5"/>
      <c r="ES39" s="5"/>
      <c r="ET39" s="5"/>
      <c r="EU39" s="5"/>
      <c r="EV39" s="5"/>
      <c r="EW39" s="5"/>
      <c r="EX39" s="5"/>
      <c r="EY39" s="5"/>
      <c r="EZ39" s="5"/>
      <c r="FA39" s="5"/>
      <c r="FB39" s="5"/>
      <c r="FC39" s="5"/>
      <c r="FD39" s="5"/>
      <c r="FE39" s="5"/>
      <c r="FF39" s="5"/>
      <c r="FG39" s="5"/>
      <c r="FH39" s="5"/>
      <c r="FI39" s="5"/>
      <c r="FJ39" s="5"/>
      <c r="FK39" s="5"/>
      <c r="FL39" s="5"/>
      <c r="FM39" s="5"/>
    </row>
    <row r="40" spans="1:169" s="56" customFormat="1" ht="45">
      <c r="A40" s="67" t="s">
        <v>69</v>
      </c>
      <c r="B40" s="68" t="s">
        <v>70</v>
      </c>
      <c r="C40" s="45"/>
      <c r="D40" s="112"/>
      <c r="E40" s="112"/>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6"/>
      <c r="ED40" s="6"/>
      <c r="EP40" s="5"/>
      <c r="EQ40" s="5"/>
      <c r="ER40" s="5"/>
      <c r="ES40" s="5"/>
      <c r="ET40" s="5"/>
      <c r="EU40" s="5"/>
      <c r="EV40" s="5"/>
      <c r="EW40" s="5"/>
      <c r="EX40" s="5"/>
      <c r="EY40" s="5"/>
      <c r="EZ40" s="5"/>
      <c r="FA40" s="5"/>
      <c r="FB40" s="5"/>
      <c r="FC40" s="5"/>
      <c r="FD40" s="5"/>
      <c r="FE40" s="5"/>
      <c r="FF40" s="5"/>
      <c r="FG40" s="5"/>
      <c r="FH40" s="5"/>
      <c r="FI40" s="5"/>
      <c r="FJ40" s="5"/>
      <c r="FK40" s="5"/>
      <c r="FL40" s="5"/>
      <c r="FM40" s="5"/>
    </row>
    <row r="41" spans="1:169" s="56" customFormat="1" ht="60">
      <c r="A41" s="67" t="s">
        <v>71</v>
      </c>
      <c r="B41" s="68" t="s">
        <v>72</v>
      </c>
      <c r="C41" s="45"/>
      <c r="D41" s="112"/>
      <c r="E41" s="112"/>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6"/>
      <c r="ED41" s="6"/>
      <c r="EP41" s="5"/>
      <c r="EQ41" s="5"/>
      <c r="ER41" s="5"/>
      <c r="ES41" s="5"/>
      <c r="ET41" s="5"/>
      <c r="EU41" s="5"/>
      <c r="EV41" s="5"/>
      <c r="EW41" s="5"/>
      <c r="EX41" s="5"/>
      <c r="EY41" s="5"/>
      <c r="EZ41" s="5"/>
      <c r="FA41" s="5"/>
      <c r="FB41" s="5"/>
      <c r="FC41" s="5"/>
      <c r="FD41" s="5"/>
      <c r="FE41" s="5"/>
      <c r="FF41" s="5"/>
      <c r="FG41" s="5"/>
      <c r="FH41" s="5"/>
      <c r="FI41" s="5"/>
      <c r="FJ41" s="5"/>
      <c r="FK41" s="5"/>
      <c r="FL41" s="5"/>
      <c r="FM41" s="5"/>
    </row>
    <row r="42" spans="1:169" s="56" customFormat="1" ht="60">
      <c r="A42" s="67" t="s">
        <v>73</v>
      </c>
      <c r="B42" s="68" t="s">
        <v>74</v>
      </c>
      <c r="C42" s="45"/>
      <c r="D42" s="112"/>
      <c r="E42" s="112"/>
      <c r="F42" s="45"/>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6"/>
      <c r="ED42" s="6"/>
      <c r="EP42" s="5"/>
      <c r="EQ42" s="5"/>
      <c r="ER42" s="5"/>
      <c r="ES42" s="5"/>
      <c r="ET42" s="5"/>
      <c r="EU42" s="5"/>
      <c r="EV42" s="5"/>
      <c r="EW42" s="5"/>
      <c r="EX42" s="5"/>
      <c r="EY42" s="5"/>
      <c r="EZ42" s="5"/>
      <c r="FA42" s="5"/>
      <c r="FB42" s="5"/>
      <c r="FC42" s="5"/>
      <c r="FD42" s="5"/>
      <c r="FE42" s="5"/>
      <c r="FF42" s="5"/>
      <c r="FG42" s="5"/>
      <c r="FH42" s="5"/>
      <c r="FI42" s="5"/>
      <c r="FJ42" s="5"/>
      <c r="FK42" s="5"/>
      <c r="FL42" s="5"/>
      <c r="FM42" s="5"/>
    </row>
    <row r="43" spans="1:169" s="56" customFormat="1" ht="45">
      <c r="A43" s="67" t="s">
        <v>75</v>
      </c>
      <c r="B43" s="68" t="s">
        <v>76</v>
      </c>
      <c r="C43" s="45"/>
      <c r="D43" s="112"/>
      <c r="E43" s="112"/>
      <c r="F43" s="45"/>
      <c r="G43" s="45"/>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6"/>
      <c r="ED43" s="6"/>
      <c r="EP43" s="5"/>
      <c r="EQ43" s="5"/>
      <c r="ER43" s="5"/>
      <c r="ES43" s="5"/>
      <c r="ET43" s="5"/>
      <c r="EU43" s="5"/>
      <c r="EV43" s="5"/>
      <c r="EW43" s="5"/>
      <c r="EX43" s="5"/>
      <c r="EY43" s="5"/>
      <c r="EZ43" s="5"/>
      <c r="FA43" s="5"/>
      <c r="FB43" s="5"/>
      <c r="FC43" s="5"/>
      <c r="FD43" s="5"/>
      <c r="FE43" s="5"/>
      <c r="FF43" s="5"/>
      <c r="FG43" s="5"/>
      <c r="FH43" s="5"/>
      <c r="FI43" s="5"/>
      <c r="FJ43" s="5"/>
      <c r="FK43" s="5"/>
      <c r="FL43" s="5"/>
      <c r="FM43" s="5"/>
    </row>
    <row r="44" spans="1:169" s="56" customFormat="1" ht="45">
      <c r="A44" s="67" t="s">
        <v>77</v>
      </c>
      <c r="B44" s="68" t="s">
        <v>78</v>
      </c>
      <c r="C44" s="45"/>
      <c r="D44" s="112">
        <v>144000</v>
      </c>
      <c r="E44" s="112">
        <v>116000</v>
      </c>
      <c r="F44" s="45">
        <v>53182</v>
      </c>
      <c r="G44" s="45">
        <v>1364</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6"/>
      <c r="ED44" s="6"/>
      <c r="EP44" s="5"/>
      <c r="EQ44" s="5"/>
      <c r="ER44" s="5"/>
      <c r="ES44" s="5"/>
      <c r="ET44" s="5"/>
      <c r="EU44" s="5"/>
      <c r="EV44" s="5"/>
      <c r="EW44" s="5"/>
      <c r="EX44" s="5"/>
      <c r="EY44" s="5"/>
      <c r="EZ44" s="5"/>
      <c r="FA44" s="5"/>
      <c r="FB44" s="5"/>
      <c r="FC44" s="5"/>
      <c r="FD44" s="5"/>
      <c r="FE44" s="5"/>
      <c r="FF44" s="5"/>
      <c r="FG44" s="5"/>
      <c r="FH44" s="5"/>
      <c r="FI44" s="5"/>
      <c r="FJ44" s="5"/>
      <c r="FK44" s="5"/>
      <c r="FL44" s="5"/>
      <c r="FM44" s="5"/>
    </row>
    <row r="45" spans="1:169" s="56" customFormat="1" ht="30" customHeight="1">
      <c r="A45" s="67" t="s">
        <v>79</v>
      </c>
      <c r="B45" s="68" t="s">
        <v>80</v>
      </c>
      <c r="C45" s="45"/>
      <c r="D45" s="112"/>
      <c r="E45" s="112"/>
      <c r="F45" s="45">
        <v>-5198</v>
      </c>
      <c r="G45" s="45">
        <v>614</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6"/>
      <c r="ED45" s="6"/>
      <c r="EP45" s="5"/>
      <c r="EQ45" s="5"/>
      <c r="ER45" s="5"/>
      <c r="ES45" s="5"/>
      <c r="ET45" s="5"/>
      <c r="EU45" s="5"/>
      <c r="EV45" s="5"/>
      <c r="EW45" s="5"/>
      <c r="EX45" s="5"/>
      <c r="EY45" s="5"/>
      <c r="EZ45" s="5"/>
      <c r="FA45" s="5"/>
      <c r="FB45" s="5"/>
      <c r="FC45" s="5"/>
      <c r="FD45" s="5"/>
      <c r="FE45" s="5"/>
      <c r="FF45" s="5"/>
      <c r="FG45" s="5"/>
      <c r="FH45" s="5"/>
      <c r="FI45" s="5"/>
      <c r="FJ45" s="5"/>
      <c r="FK45" s="5"/>
      <c r="FL45" s="5"/>
      <c r="FM45" s="5"/>
    </row>
    <row r="46" spans="1:169" s="56" customFormat="1">
      <c r="A46" s="67" t="s">
        <v>81</v>
      </c>
      <c r="B46" s="68" t="s">
        <v>82</v>
      </c>
      <c r="C46" s="45"/>
      <c r="D46" s="112"/>
      <c r="E46" s="112"/>
      <c r="F46" s="45">
        <v>625114</v>
      </c>
      <c r="G46" s="45">
        <v>58296</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6"/>
      <c r="ED46" s="6"/>
      <c r="EP46" s="5"/>
      <c r="EQ46" s="5"/>
      <c r="ER46" s="5"/>
      <c r="ES46" s="5"/>
      <c r="ET46" s="5"/>
      <c r="EU46" s="5"/>
      <c r="EV46" s="5"/>
      <c r="EW46" s="5"/>
      <c r="EX46" s="5"/>
      <c r="EY46" s="5"/>
      <c r="EZ46" s="5"/>
      <c r="FA46" s="5"/>
      <c r="FB46" s="5"/>
      <c r="FC46" s="5"/>
      <c r="FD46" s="5"/>
      <c r="FE46" s="5"/>
      <c r="FF46" s="5"/>
      <c r="FG46" s="5"/>
      <c r="FH46" s="5"/>
      <c r="FI46" s="5"/>
      <c r="FJ46" s="5"/>
      <c r="FK46" s="5"/>
      <c r="FL46" s="5"/>
      <c r="FM46" s="5"/>
    </row>
    <row r="47" spans="1:169" s="56" customFormat="1" ht="30">
      <c r="A47" s="67" t="s">
        <v>83</v>
      </c>
      <c r="B47" s="68" t="s">
        <v>84</v>
      </c>
      <c r="C47" s="45"/>
      <c r="D47" s="112">
        <v>111000</v>
      </c>
      <c r="E47" s="112">
        <v>100000</v>
      </c>
      <c r="F47" s="45">
        <v>106868</v>
      </c>
      <c r="G47" s="45">
        <v>12189</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6"/>
      <c r="ED47" s="6"/>
      <c r="EP47" s="5"/>
      <c r="EQ47" s="5"/>
      <c r="ER47" s="5"/>
      <c r="ES47" s="5"/>
      <c r="ET47" s="5"/>
      <c r="EU47" s="5"/>
      <c r="EV47" s="5"/>
      <c r="EW47" s="5"/>
      <c r="EX47" s="5"/>
      <c r="EY47" s="5"/>
      <c r="EZ47" s="5"/>
      <c r="FA47" s="5"/>
      <c r="FB47" s="5"/>
      <c r="FC47" s="5"/>
      <c r="FD47" s="5"/>
      <c r="FE47" s="5"/>
      <c r="FF47" s="5"/>
      <c r="FG47" s="5"/>
      <c r="FH47" s="5"/>
      <c r="FI47" s="5"/>
      <c r="FJ47" s="5"/>
      <c r="FK47" s="5"/>
      <c r="FL47" s="5"/>
      <c r="FM47" s="5"/>
    </row>
    <row r="48" spans="1:169" s="56" customFormat="1" ht="45">
      <c r="A48" s="72" t="s">
        <v>85</v>
      </c>
      <c r="B48" s="73" t="s">
        <v>86</v>
      </c>
      <c r="C48" s="45"/>
      <c r="D48" s="112"/>
      <c r="E48" s="112"/>
      <c r="F48" s="45"/>
      <c r="G48" s="45"/>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6"/>
      <c r="ED48" s="6"/>
      <c r="EP48" s="5"/>
      <c r="EQ48" s="5"/>
      <c r="ER48" s="5"/>
      <c r="ES48" s="5"/>
      <c r="ET48" s="5"/>
      <c r="EU48" s="5"/>
      <c r="EV48" s="5"/>
      <c r="EW48" s="5"/>
      <c r="EX48" s="5"/>
      <c r="EY48" s="5"/>
      <c r="EZ48" s="5"/>
      <c r="FA48" s="5"/>
      <c r="FB48" s="5"/>
      <c r="FC48" s="5"/>
      <c r="FD48" s="5"/>
      <c r="FE48" s="5"/>
      <c r="FF48" s="5"/>
      <c r="FG48" s="5"/>
      <c r="FH48" s="5"/>
      <c r="FI48" s="5"/>
      <c r="FJ48" s="5"/>
      <c r="FK48" s="5"/>
      <c r="FL48" s="5"/>
      <c r="FM48" s="5"/>
    </row>
    <row r="49" spans="1:169" s="56" customFormat="1">
      <c r="A49" s="72" t="s">
        <v>87</v>
      </c>
      <c r="B49" s="73" t="s">
        <v>88</v>
      </c>
      <c r="C49" s="45"/>
      <c r="D49" s="112"/>
      <c r="E49" s="112"/>
      <c r="F49" s="45"/>
      <c r="G49" s="45"/>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6"/>
      <c r="ED49" s="6"/>
      <c r="EP49" s="5"/>
      <c r="EQ49" s="5"/>
      <c r="ER49" s="5"/>
      <c r="ES49" s="5"/>
      <c r="ET49" s="5"/>
      <c r="EU49" s="5"/>
      <c r="EV49" s="5"/>
      <c r="EW49" s="5"/>
      <c r="EX49" s="5"/>
      <c r="EY49" s="5"/>
      <c r="EZ49" s="5"/>
      <c r="FA49" s="5"/>
      <c r="FB49" s="5"/>
      <c r="FC49" s="5"/>
      <c r="FD49" s="5"/>
      <c r="FE49" s="5"/>
      <c r="FF49" s="5"/>
      <c r="FG49" s="5"/>
      <c r="FH49" s="5"/>
      <c r="FI49" s="5"/>
      <c r="FJ49" s="5"/>
      <c r="FK49" s="5"/>
      <c r="FL49" s="5"/>
      <c r="FM49" s="5"/>
    </row>
    <row r="50" spans="1:169" s="56" customFormat="1" ht="45">
      <c r="A50" s="72" t="s">
        <v>89</v>
      </c>
      <c r="B50" s="73" t="s">
        <v>90</v>
      </c>
      <c r="C50" s="45"/>
      <c r="D50" s="112">
        <v>381000</v>
      </c>
      <c r="E50" s="112">
        <v>288000</v>
      </c>
      <c r="F50" s="45">
        <v>302197</v>
      </c>
      <c r="G50" s="45">
        <v>28650</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6"/>
      <c r="ED50" s="6"/>
      <c r="EP50" s="5"/>
      <c r="EQ50" s="5"/>
      <c r="ER50" s="5"/>
      <c r="ES50" s="5"/>
      <c r="ET50" s="5"/>
      <c r="EU50" s="5"/>
      <c r="EV50" s="5"/>
      <c r="EW50" s="5"/>
      <c r="EX50" s="5"/>
      <c r="EY50" s="5"/>
      <c r="EZ50" s="5"/>
      <c r="FA50" s="5"/>
      <c r="FB50" s="5"/>
      <c r="FC50" s="5"/>
      <c r="FD50" s="5"/>
      <c r="FE50" s="5"/>
      <c r="FF50" s="5"/>
      <c r="FG50" s="5"/>
      <c r="FH50" s="5"/>
      <c r="FI50" s="5"/>
      <c r="FJ50" s="5"/>
      <c r="FK50" s="5"/>
      <c r="FL50" s="5"/>
      <c r="FM50" s="5"/>
    </row>
    <row r="51" spans="1:169" ht="30">
      <c r="A51" s="72" t="s">
        <v>91</v>
      </c>
      <c r="B51" s="73" t="s">
        <v>92</v>
      </c>
      <c r="C51" s="45"/>
      <c r="D51" s="112">
        <v>10350000</v>
      </c>
      <c r="E51" s="112">
        <v>7716000</v>
      </c>
      <c r="F51" s="45">
        <v>12406634</v>
      </c>
      <c r="G51" s="45">
        <v>1145843</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6"/>
      <c r="ED51" s="6"/>
    </row>
    <row r="52" spans="1:169">
      <c r="A52" s="67" t="s">
        <v>93</v>
      </c>
      <c r="B52" s="68" t="s">
        <v>94</v>
      </c>
      <c r="C52" s="45"/>
      <c r="D52" s="112"/>
      <c r="E52" s="112"/>
      <c r="F52" s="45"/>
      <c r="G52" s="45"/>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6"/>
      <c r="ED52" s="6"/>
    </row>
    <row r="53" spans="1:169">
      <c r="A53" s="65" t="s">
        <v>95</v>
      </c>
      <c r="B53" s="66" t="s">
        <v>96</v>
      </c>
      <c r="C53" s="86">
        <f>+C54+C59</f>
        <v>0</v>
      </c>
      <c r="D53" s="86">
        <f t="shared" ref="D53:G53" si="8">+D54+D59</f>
        <v>228000</v>
      </c>
      <c r="E53" s="86">
        <f t="shared" si="8"/>
        <v>148000</v>
      </c>
      <c r="F53" s="86">
        <f t="shared" si="8"/>
        <v>245879.73</v>
      </c>
      <c r="G53" s="86">
        <f t="shared" si="8"/>
        <v>59332.89</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6"/>
      <c r="ED53" s="6"/>
    </row>
    <row r="54" spans="1:169">
      <c r="A54" s="65" t="s">
        <v>97</v>
      </c>
      <c r="B54" s="66" t="s">
        <v>98</v>
      </c>
      <c r="C54" s="86">
        <f>+C55+C57</f>
        <v>0</v>
      </c>
      <c r="D54" s="86">
        <f t="shared" ref="D54:G54" si="9">+D55+D57</f>
        <v>8000</v>
      </c>
      <c r="E54" s="86">
        <f t="shared" si="9"/>
        <v>8000</v>
      </c>
      <c r="F54" s="86">
        <f t="shared" si="9"/>
        <v>38415.51</v>
      </c>
      <c r="G54" s="86">
        <f t="shared" si="9"/>
        <v>251.59</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6"/>
      <c r="ED54" s="6"/>
    </row>
    <row r="55" spans="1:169">
      <c r="A55" s="65" t="s">
        <v>99</v>
      </c>
      <c r="B55" s="66" t="s">
        <v>100</v>
      </c>
      <c r="C55" s="86">
        <f>+C56</f>
        <v>0</v>
      </c>
      <c r="D55" s="86">
        <f t="shared" ref="D55:G55" si="10">+D56</f>
        <v>8000</v>
      </c>
      <c r="E55" s="86">
        <f t="shared" si="10"/>
        <v>8000</v>
      </c>
      <c r="F55" s="86">
        <f t="shared" si="10"/>
        <v>38415.51</v>
      </c>
      <c r="G55" s="86">
        <f t="shared" si="10"/>
        <v>251.59</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6"/>
      <c r="ED55" s="6"/>
    </row>
    <row r="56" spans="1:169">
      <c r="A56" s="67" t="s">
        <v>101</v>
      </c>
      <c r="B56" s="68" t="s">
        <v>102</v>
      </c>
      <c r="C56" s="45"/>
      <c r="D56" s="112">
        <v>8000</v>
      </c>
      <c r="E56" s="112">
        <v>8000</v>
      </c>
      <c r="F56" s="45">
        <v>38415.51</v>
      </c>
      <c r="G56" s="45">
        <v>251.59</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6"/>
      <c r="ED56" s="6"/>
    </row>
    <row r="57" spans="1:169">
      <c r="A57" s="65" t="s">
        <v>103</v>
      </c>
      <c r="B57" s="66" t="s">
        <v>104</v>
      </c>
      <c r="C57" s="86">
        <f>+C58</f>
        <v>0</v>
      </c>
      <c r="D57" s="86">
        <f t="shared" ref="D57:G57" si="11">+D58</f>
        <v>0</v>
      </c>
      <c r="E57" s="86">
        <f t="shared" si="11"/>
        <v>0</v>
      </c>
      <c r="F57" s="86">
        <f t="shared" si="11"/>
        <v>0</v>
      </c>
      <c r="G57" s="86">
        <f t="shared" si="11"/>
        <v>0</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6"/>
      <c r="ED57" s="6"/>
    </row>
    <row r="58" spans="1:169">
      <c r="A58" s="67" t="s">
        <v>105</v>
      </c>
      <c r="B58" s="68" t="s">
        <v>106</v>
      </c>
      <c r="C58" s="45"/>
      <c r="D58" s="86"/>
      <c r="E58" s="86"/>
      <c r="F58" s="45"/>
      <c r="G58" s="45"/>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6"/>
      <c r="ED58" s="6"/>
    </row>
    <row r="59" spans="1:169" s="19" customFormat="1">
      <c r="A59" s="65" t="s">
        <v>107</v>
      </c>
      <c r="B59" s="66" t="s">
        <v>108</v>
      </c>
      <c r="C59" s="86">
        <f>+C60+C64</f>
        <v>0</v>
      </c>
      <c r="D59" s="86">
        <f t="shared" ref="D59:G59" si="12">+D60+D64</f>
        <v>220000</v>
      </c>
      <c r="E59" s="86">
        <f t="shared" si="12"/>
        <v>140000</v>
      </c>
      <c r="F59" s="86">
        <f t="shared" si="12"/>
        <v>207464.22</v>
      </c>
      <c r="G59" s="86">
        <f t="shared" si="12"/>
        <v>59081.3</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74"/>
      <c r="EF59" s="74"/>
      <c r="EG59" s="74"/>
      <c r="EH59" s="74"/>
      <c r="EI59" s="74"/>
      <c r="EJ59" s="74"/>
      <c r="EK59" s="74"/>
      <c r="EL59" s="74"/>
      <c r="EM59" s="74"/>
      <c r="EN59" s="74"/>
      <c r="EO59" s="74"/>
    </row>
    <row r="60" spans="1:169">
      <c r="A60" s="65" t="s">
        <v>109</v>
      </c>
      <c r="B60" s="66" t="s">
        <v>110</v>
      </c>
      <c r="C60" s="86">
        <f>C63+C61+C62</f>
        <v>0</v>
      </c>
      <c r="D60" s="86">
        <f t="shared" ref="D60:G60" si="13">D63+D61+D62</f>
        <v>220000</v>
      </c>
      <c r="E60" s="86">
        <f t="shared" si="13"/>
        <v>140000</v>
      </c>
      <c r="F60" s="86">
        <f t="shared" si="13"/>
        <v>207464.22</v>
      </c>
      <c r="G60" s="86">
        <f t="shared" si="13"/>
        <v>59081.3</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6"/>
      <c r="ED60" s="6"/>
    </row>
    <row r="61" spans="1:169">
      <c r="A61" s="75" t="s">
        <v>111</v>
      </c>
      <c r="B61" s="66" t="s">
        <v>112</v>
      </c>
      <c r="C61" s="86"/>
      <c r="D61" s="86"/>
      <c r="E61" s="86"/>
      <c r="F61" s="86">
        <v>-1420</v>
      </c>
      <c r="G61" s="86"/>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6"/>
      <c r="ED61" s="6"/>
    </row>
    <row r="62" spans="1:169">
      <c r="A62" s="75" t="s">
        <v>113</v>
      </c>
      <c r="B62" s="66" t="s">
        <v>114</v>
      </c>
      <c r="C62" s="86"/>
      <c r="D62" s="86"/>
      <c r="E62" s="86"/>
      <c r="F62" s="86"/>
      <c r="G62" s="86"/>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6"/>
      <c r="ED62" s="6"/>
    </row>
    <row r="63" spans="1:169">
      <c r="A63" s="67" t="s">
        <v>115</v>
      </c>
      <c r="B63" s="76" t="s">
        <v>116</v>
      </c>
      <c r="C63" s="45"/>
      <c r="D63" s="86">
        <v>220000</v>
      </c>
      <c r="E63" s="86">
        <v>140000</v>
      </c>
      <c r="F63" s="45">
        <v>208884.22</v>
      </c>
      <c r="G63" s="45">
        <v>59081.3</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6"/>
      <c r="ED63" s="6"/>
    </row>
    <row r="64" spans="1:169" ht="19.5" customHeight="1">
      <c r="A64" s="65" t="s">
        <v>117</v>
      </c>
      <c r="B64" s="66" t="s">
        <v>118</v>
      </c>
      <c r="C64" s="86">
        <f>C65</f>
        <v>0</v>
      </c>
      <c r="D64" s="86">
        <f t="shared" ref="D64:G64" si="14">D65</f>
        <v>0</v>
      </c>
      <c r="E64" s="86">
        <f t="shared" si="14"/>
        <v>0</v>
      </c>
      <c r="F64" s="86">
        <f t="shared" si="14"/>
        <v>0</v>
      </c>
      <c r="G64" s="86">
        <f t="shared" si="14"/>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6"/>
      <c r="ED64" s="6"/>
    </row>
    <row r="65" spans="1:169">
      <c r="A65" s="67" t="s">
        <v>119</v>
      </c>
      <c r="B65" s="76" t="s">
        <v>120</v>
      </c>
      <c r="C65" s="45"/>
      <c r="D65" s="86"/>
      <c r="E65" s="86"/>
      <c r="F65" s="45"/>
      <c r="G65" s="45"/>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6"/>
      <c r="ED65" s="6"/>
    </row>
    <row r="66" spans="1:169">
      <c r="A66" s="65" t="s">
        <v>121</v>
      </c>
      <c r="B66" s="66" t="s">
        <v>122</v>
      </c>
      <c r="C66" s="86">
        <f>+C67</f>
        <v>0</v>
      </c>
      <c r="D66" s="86">
        <f t="shared" ref="D66:G66" si="15">+D67</f>
        <v>93331950</v>
      </c>
      <c r="E66" s="86">
        <f t="shared" si="15"/>
        <v>92079540</v>
      </c>
      <c r="F66" s="86">
        <f t="shared" si="15"/>
        <v>-26</v>
      </c>
      <c r="G66" s="86">
        <f t="shared" si="15"/>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6"/>
      <c r="ED66" s="6"/>
    </row>
    <row r="67" spans="1:169" s="56" customFormat="1" ht="30">
      <c r="A67" s="65" t="s">
        <v>123</v>
      </c>
      <c r="B67" s="66" t="s">
        <v>124</v>
      </c>
      <c r="C67" s="86">
        <f>+C68+C81</f>
        <v>0</v>
      </c>
      <c r="D67" s="86">
        <f t="shared" ref="D67:G67" si="16">+D68+D81</f>
        <v>93331950</v>
      </c>
      <c r="E67" s="86">
        <f t="shared" si="16"/>
        <v>92079540</v>
      </c>
      <c r="F67" s="86">
        <f t="shared" si="16"/>
        <v>-26</v>
      </c>
      <c r="G67" s="86">
        <f t="shared" si="16"/>
        <v>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6"/>
      <c r="ED67" s="6"/>
      <c r="EP67" s="5"/>
      <c r="EQ67" s="5"/>
      <c r="ER67" s="5"/>
      <c r="ES67" s="5"/>
      <c r="ET67" s="5"/>
      <c r="EU67" s="5"/>
      <c r="EV67" s="5"/>
      <c r="EW67" s="5"/>
      <c r="EX67" s="5"/>
      <c r="EY67" s="5"/>
      <c r="EZ67" s="5"/>
      <c r="FA67" s="5"/>
      <c r="FB67" s="5"/>
      <c r="FC67" s="5"/>
      <c r="FD67" s="5"/>
      <c r="FE67" s="5"/>
      <c r="FF67" s="5"/>
      <c r="FG67" s="5"/>
      <c r="FH67" s="5"/>
      <c r="FI67" s="5"/>
      <c r="FJ67" s="5"/>
      <c r="FK67" s="5"/>
      <c r="FL67" s="5"/>
      <c r="FM67" s="5"/>
    </row>
    <row r="68" spans="1:169" s="56" customFormat="1">
      <c r="A68" s="65" t="s">
        <v>125</v>
      </c>
      <c r="B68" s="66" t="s">
        <v>126</v>
      </c>
      <c r="C68" s="86">
        <f>C69+C70+C71+C72+C74+C75+C76+C77+C73+C78+C79+C80</f>
        <v>0</v>
      </c>
      <c r="D68" s="86">
        <f t="shared" ref="D68:G68" si="17">D69+D70+D71+D72+D74+D75+D76+D77+D73+D78+D79+D80</f>
        <v>93327250</v>
      </c>
      <c r="E68" s="86">
        <f t="shared" si="17"/>
        <v>92074840</v>
      </c>
      <c r="F68" s="86">
        <f t="shared" si="17"/>
        <v>0</v>
      </c>
      <c r="G68" s="86">
        <f t="shared" si="17"/>
        <v>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6"/>
      <c r="ED68" s="6"/>
      <c r="EP68" s="5"/>
      <c r="EQ68" s="5"/>
      <c r="ER68" s="5"/>
      <c r="ES68" s="5"/>
      <c r="ET68" s="5"/>
      <c r="EU68" s="5"/>
      <c r="EV68" s="5"/>
      <c r="EW68" s="5"/>
      <c r="EX68" s="5"/>
      <c r="EY68" s="5"/>
      <c r="EZ68" s="5"/>
      <c r="FA68" s="5"/>
      <c r="FB68" s="5"/>
      <c r="FC68" s="5"/>
      <c r="FD68" s="5"/>
      <c r="FE68" s="5"/>
      <c r="FF68" s="5"/>
      <c r="FG68" s="5"/>
      <c r="FH68" s="5"/>
      <c r="FI68" s="5"/>
      <c r="FJ68" s="5"/>
      <c r="FK68" s="5"/>
      <c r="FL68" s="5"/>
      <c r="FM68" s="5"/>
    </row>
    <row r="69" spans="1:169" s="56" customFormat="1" ht="30">
      <c r="A69" s="67" t="s">
        <v>127</v>
      </c>
      <c r="B69" s="76" t="s">
        <v>128</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6"/>
      <c r="ED69" s="6"/>
      <c r="EP69" s="5"/>
      <c r="EQ69" s="5"/>
      <c r="ER69" s="5"/>
      <c r="ES69" s="5"/>
      <c r="ET69" s="5"/>
      <c r="EU69" s="5"/>
      <c r="EV69" s="5"/>
      <c r="EW69" s="5"/>
      <c r="EX69" s="5"/>
      <c r="EY69" s="5"/>
      <c r="EZ69" s="5"/>
      <c r="FA69" s="5"/>
      <c r="FB69" s="5"/>
      <c r="FC69" s="5"/>
      <c r="FD69" s="5"/>
      <c r="FE69" s="5"/>
      <c r="FF69" s="5"/>
      <c r="FG69" s="5"/>
      <c r="FH69" s="5"/>
      <c r="FI69" s="5"/>
      <c r="FJ69" s="5"/>
      <c r="FK69" s="5"/>
      <c r="FL69" s="5"/>
      <c r="FM69" s="5"/>
    </row>
    <row r="70" spans="1:169" s="56" customFormat="1" ht="30">
      <c r="A70" s="67" t="s">
        <v>129</v>
      </c>
      <c r="B70" s="76" t="s">
        <v>130</v>
      </c>
      <c r="C70" s="45"/>
      <c r="D70" s="112"/>
      <c r="E70" s="112"/>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6"/>
      <c r="ED70" s="6"/>
      <c r="EP70" s="5"/>
      <c r="EQ70" s="5"/>
      <c r="ER70" s="5"/>
      <c r="ES70" s="5"/>
      <c r="ET70" s="5"/>
      <c r="EU70" s="5"/>
      <c r="EV70" s="5"/>
      <c r="EW70" s="5"/>
      <c r="EX70" s="5"/>
      <c r="EY70" s="5"/>
      <c r="EZ70" s="5"/>
      <c r="FA70" s="5"/>
      <c r="FB70" s="5"/>
      <c r="FC70" s="5"/>
      <c r="FD70" s="5"/>
      <c r="FE70" s="5"/>
      <c r="FF70" s="5"/>
      <c r="FG70" s="5"/>
      <c r="FH70" s="5"/>
      <c r="FI70" s="5"/>
      <c r="FJ70" s="5"/>
      <c r="FK70" s="5"/>
      <c r="FL70" s="5"/>
      <c r="FM70" s="5"/>
    </row>
    <row r="71" spans="1:169" s="56" customFormat="1" ht="30">
      <c r="A71" s="77" t="s">
        <v>131</v>
      </c>
      <c r="B71" s="76" t="s">
        <v>132</v>
      </c>
      <c r="C71" s="45"/>
      <c r="D71" s="112">
        <v>74213480</v>
      </c>
      <c r="E71" s="112">
        <v>74213480</v>
      </c>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6"/>
      <c r="ED71" s="6"/>
      <c r="EP71" s="5"/>
      <c r="EQ71" s="5"/>
      <c r="ER71" s="5"/>
      <c r="ES71" s="5"/>
      <c r="ET71" s="5"/>
      <c r="EU71" s="5"/>
      <c r="EV71" s="5"/>
      <c r="EW71" s="5"/>
      <c r="EX71" s="5"/>
      <c r="EY71" s="5"/>
      <c r="EZ71" s="5"/>
      <c r="FA71" s="5"/>
      <c r="FB71" s="5"/>
      <c r="FC71" s="5"/>
      <c r="FD71" s="5"/>
      <c r="FE71" s="5"/>
      <c r="FF71" s="5"/>
      <c r="FG71" s="5"/>
      <c r="FH71" s="5"/>
      <c r="FI71" s="5"/>
      <c r="FJ71" s="5"/>
      <c r="FK71" s="5"/>
      <c r="FL71" s="5"/>
      <c r="FM71" s="5"/>
    </row>
    <row r="72" spans="1:169" s="56" customFormat="1" ht="30">
      <c r="A72" s="67" t="s">
        <v>133</v>
      </c>
      <c r="B72" s="78" t="s">
        <v>134</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6"/>
      <c r="ED72" s="6"/>
      <c r="EP72" s="5"/>
      <c r="EQ72" s="5"/>
      <c r="ER72" s="5"/>
      <c r="ES72" s="5"/>
      <c r="ET72" s="5"/>
      <c r="EU72" s="5"/>
      <c r="EV72" s="5"/>
      <c r="EW72" s="5"/>
      <c r="EX72" s="5"/>
      <c r="EY72" s="5"/>
      <c r="EZ72" s="5"/>
      <c r="FA72" s="5"/>
      <c r="FB72" s="5"/>
      <c r="FC72" s="5"/>
      <c r="FD72" s="5"/>
      <c r="FE72" s="5"/>
      <c r="FF72" s="5"/>
      <c r="FG72" s="5"/>
      <c r="FH72" s="5"/>
      <c r="FI72" s="5"/>
      <c r="FJ72" s="5"/>
      <c r="FK72" s="5"/>
      <c r="FL72" s="5"/>
      <c r="FM72" s="5"/>
    </row>
    <row r="73" spans="1:169" s="56" customFormat="1">
      <c r="A73" s="67" t="s">
        <v>135</v>
      </c>
      <c r="B73" s="78" t="s">
        <v>136</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6"/>
      <c r="ED73" s="6"/>
      <c r="EP73" s="5"/>
      <c r="EQ73" s="5"/>
      <c r="ER73" s="5"/>
      <c r="ES73" s="5"/>
      <c r="ET73" s="5"/>
      <c r="EU73" s="5"/>
      <c r="EV73" s="5"/>
      <c r="EW73" s="5"/>
      <c r="EX73" s="5"/>
      <c r="EY73" s="5"/>
      <c r="EZ73" s="5"/>
      <c r="FA73" s="5"/>
      <c r="FB73" s="5"/>
      <c r="FC73" s="5"/>
      <c r="FD73" s="5"/>
      <c r="FE73" s="5"/>
      <c r="FF73" s="5"/>
      <c r="FG73" s="5"/>
      <c r="FH73" s="5"/>
      <c r="FI73" s="5"/>
      <c r="FJ73" s="5"/>
      <c r="FK73" s="5"/>
      <c r="FL73" s="5"/>
      <c r="FM73" s="5"/>
    </row>
    <row r="74" spans="1:169" s="56" customFormat="1" ht="30">
      <c r="A74" s="67" t="s">
        <v>137</v>
      </c>
      <c r="B74" s="78" t="s">
        <v>138</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6"/>
      <c r="ED74" s="6"/>
      <c r="EP74" s="5"/>
      <c r="EQ74" s="5"/>
      <c r="ER74" s="5"/>
      <c r="ES74" s="5"/>
      <c r="ET74" s="5"/>
      <c r="EU74" s="5"/>
      <c r="EV74" s="5"/>
      <c r="EW74" s="5"/>
      <c r="EX74" s="5"/>
      <c r="EY74" s="5"/>
      <c r="EZ74" s="5"/>
      <c r="FA74" s="5"/>
      <c r="FB74" s="5"/>
      <c r="FC74" s="5"/>
      <c r="FD74" s="5"/>
      <c r="FE74" s="5"/>
      <c r="FF74" s="5"/>
      <c r="FG74" s="5"/>
      <c r="FH74" s="5"/>
      <c r="FI74" s="5"/>
      <c r="FJ74" s="5"/>
      <c r="FK74" s="5"/>
      <c r="FL74" s="5"/>
      <c r="FM74" s="5"/>
    </row>
    <row r="75" spans="1:169" s="56" customFormat="1" ht="30">
      <c r="A75" s="67" t="s">
        <v>139</v>
      </c>
      <c r="B75" s="78" t="s">
        <v>140</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6"/>
      <c r="ED75" s="6"/>
      <c r="EP75" s="5"/>
      <c r="EQ75" s="5"/>
      <c r="ER75" s="5"/>
      <c r="ES75" s="5"/>
      <c r="ET75" s="5"/>
      <c r="EU75" s="5"/>
      <c r="EV75" s="5"/>
      <c r="EW75" s="5"/>
      <c r="EX75" s="5"/>
      <c r="EY75" s="5"/>
      <c r="EZ75" s="5"/>
      <c r="FA75" s="5"/>
      <c r="FB75" s="5"/>
      <c r="FC75" s="5"/>
      <c r="FD75" s="5"/>
      <c r="FE75" s="5"/>
      <c r="FF75" s="5"/>
      <c r="FG75" s="5"/>
      <c r="FH75" s="5"/>
      <c r="FI75" s="5"/>
      <c r="FJ75" s="5"/>
      <c r="FK75" s="5"/>
      <c r="FL75" s="5"/>
      <c r="FM75" s="5"/>
    </row>
    <row r="76" spans="1:169" s="56" customFormat="1" ht="30">
      <c r="A76" s="67" t="s">
        <v>141</v>
      </c>
      <c r="B76" s="78" t="s">
        <v>142</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6"/>
      <c r="ED76" s="6"/>
      <c r="EP76" s="5"/>
      <c r="EQ76" s="5"/>
      <c r="ER76" s="5"/>
      <c r="ES76" s="5"/>
      <c r="ET76" s="5"/>
      <c r="EU76" s="5"/>
      <c r="EV76" s="5"/>
      <c r="EW76" s="5"/>
      <c r="EX76" s="5"/>
      <c r="EY76" s="5"/>
      <c r="EZ76" s="5"/>
      <c r="FA76" s="5"/>
      <c r="FB76" s="5"/>
      <c r="FC76" s="5"/>
      <c r="FD76" s="5"/>
      <c r="FE76" s="5"/>
      <c r="FF76" s="5"/>
      <c r="FG76" s="5"/>
      <c r="FH76" s="5"/>
      <c r="FI76" s="5"/>
      <c r="FJ76" s="5"/>
      <c r="FK76" s="5"/>
      <c r="FL76" s="5"/>
      <c r="FM76" s="5"/>
    </row>
    <row r="77" spans="1:169" s="56" customFormat="1" ht="75">
      <c r="A77" s="67" t="s">
        <v>143</v>
      </c>
      <c r="B77" s="78" t="s">
        <v>144</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6"/>
      <c r="ED77" s="6"/>
      <c r="EP77" s="5"/>
      <c r="EQ77" s="5"/>
      <c r="ER77" s="5"/>
      <c r="ES77" s="5"/>
      <c r="ET77" s="5"/>
      <c r="EU77" s="5"/>
      <c r="EV77" s="5"/>
      <c r="EW77" s="5"/>
      <c r="EX77" s="5"/>
      <c r="EY77" s="5"/>
      <c r="EZ77" s="5"/>
      <c r="FA77" s="5"/>
      <c r="FB77" s="5"/>
      <c r="FC77" s="5"/>
      <c r="FD77" s="5"/>
      <c r="FE77" s="5"/>
      <c r="FF77" s="5"/>
      <c r="FG77" s="5"/>
      <c r="FH77" s="5"/>
      <c r="FI77" s="5"/>
      <c r="FJ77" s="5"/>
      <c r="FK77" s="5"/>
      <c r="FL77" s="5"/>
      <c r="FM77" s="5"/>
    </row>
    <row r="78" spans="1:169" s="56" customFormat="1" ht="30">
      <c r="A78" s="67" t="s">
        <v>145</v>
      </c>
      <c r="B78" s="78" t="s">
        <v>146</v>
      </c>
      <c r="C78" s="45"/>
      <c r="D78" s="112">
        <v>8297770</v>
      </c>
      <c r="E78" s="112">
        <v>7045360</v>
      </c>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6"/>
      <c r="ED78" s="6"/>
      <c r="EP78" s="5"/>
      <c r="EQ78" s="5"/>
      <c r="ER78" s="5"/>
      <c r="ES78" s="5"/>
      <c r="ET78" s="5"/>
      <c r="EU78" s="5"/>
      <c r="EV78" s="5"/>
      <c r="EW78" s="5"/>
      <c r="EX78" s="5"/>
      <c r="EY78" s="5"/>
      <c r="EZ78" s="5"/>
      <c r="FA78" s="5"/>
      <c r="FB78" s="5"/>
      <c r="FC78" s="5"/>
      <c r="FD78" s="5"/>
      <c r="FE78" s="5"/>
      <c r="FF78" s="5"/>
      <c r="FG78" s="5"/>
      <c r="FH78" s="5"/>
      <c r="FI78" s="5"/>
      <c r="FJ78" s="5"/>
      <c r="FK78" s="5"/>
      <c r="FL78" s="5"/>
      <c r="FM78" s="5"/>
    </row>
    <row r="79" spans="1:169" s="56" customFormat="1" ht="30">
      <c r="A79" s="67" t="s">
        <v>147</v>
      </c>
      <c r="B79" s="78" t="s">
        <v>148</v>
      </c>
      <c r="C79" s="45"/>
      <c r="D79" s="86"/>
      <c r="E79" s="86"/>
      <c r="F79" s="45"/>
      <c r="G79" s="4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6"/>
      <c r="ED79" s="6"/>
      <c r="EP79" s="5"/>
      <c r="EQ79" s="5"/>
      <c r="ER79" s="5"/>
      <c r="ES79" s="5"/>
      <c r="ET79" s="5"/>
      <c r="EU79" s="5"/>
      <c r="EV79" s="5"/>
      <c r="EW79" s="5"/>
      <c r="EX79" s="5"/>
      <c r="EY79" s="5"/>
      <c r="EZ79" s="5"/>
      <c r="FA79" s="5"/>
      <c r="FB79" s="5"/>
      <c r="FC79" s="5"/>
      <c r="FD79" s="5"/>
      <c r="FE79" s="5"/>
      <c r="FF79" s="5"/>
      <c r="FG79" s="5"/>
      <c r="FH79" s="5"/>
      <c r="FI79" s="5"/>
      <c r="FJ79" s="5"/>
      <c r="FK79" s="5"/>
      <c r="FL79" s="5"/>
      <c r="FM79" s="5"/>
    </row>
    <row r="80" spans="1:169" s="56" customFormat="1" ht="60">
      <c r="A80" s="67" t="s">
        <v>149</v>
      </c>
      <c r="B80" s="78" t="s">
        <v>150</v>
      </c>
      <c r="C80" s="45"/>
      <c r="D80" s="112">
        <v>10816000</v>
      </c>
      <c r="E80" s="112">
        <v>10816000</v>
      </c>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6"/>
      <c r="ED80" s="6"/>
      <c r="EP80" s="5"/>
      <c r="EQ80" s="5"/>
      <c r="ER80" s="5"/>
      <c r="ES80" s="5"/>
      <c r="ET80" s="5"/>
      <c r="EU80" s="5"/>
      <c r="EV80" s="5"/>
      <c r="EW80" s="5"/>
      <c r="EX80" s="5"/>
      <c r="EY80" s="5"/>
      <c r="EZ80" s="5"/>
      <c r="FA80" s="5"/>
      <c r="FB80" s="5"/>
      <c r="FC80" s="5"/>
      <c r="FD80" s="5"/>
      <c r="FE80" s="5"/>
      <c r="FF80" s="5"/>
      <c r="FG80" s="5"/>
      <c r="FH80" s="5"/>
      <c r="FI80" s="5"/>
      <c r="FJ80" s="5"/>
      <c r="FK80" s="5"/>
      <c r="FL80" s="5"/>
      <c r="FM80" s="5"/>
    </row>
    <row r="81" spans="1:169" s="56" customFormat="1">
      <c r="A81" s="65" t="s">
        <v>151</v>
      </c>
      <c r="B81" s="66" t="s">
        <v>152</v>
      </c>
      <c r="C81" s="86">
        <f>+C82+C83+C84+C85+C86+C87+C88+C89</f>
        <v>0</v>
      </c>
      <c r="D81" s="86">
        <f t="shared" ref="D81:G81" si="18">+D82+D83+D84+D85+D86+D87+D88+D89</f>
        <v>4700</v>
      </c>
      <c r="E81" s="86">
        <f t="shared" si="18"/>
        <v>4700</v>
      </c>
      <c r="F81" s="86">
        <f t="shared" si="18"/>
        <v>-26</v>
      </c>
      <c r="G81" s="86">
        <f t="shared" si="18"/>
        <v>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6"/>
      <c r="ED81" s="6"/>
      <c r="EP81" s="5"/>
      <c r="EQ81" s="5"/>
      <c r="ER81" s="5"/>
      <c r="ES81" s="5"/>
      <c r="ET81" s="5"/>
      <c r="EU81" s="5"/>
      <c r="EV81" s="5"/>
      <c r="EW81" s="5"/>
      <c r="EX81" s="5"/>
      <c r="EY81" s="5"/>
      <c r="EZ81" s="5"/>
      <c r="FA81" s="5"/>
      <c r="FB81" s="5"/>
      <c r="FC81" s="5"/>
      <c r="FD81" s="5"/>
      <c r="FE81" s="5"/>
      <c r="FF81" s="5"/>
      <c r="FG81" s="5"/>
      <c r="FH81" s="5"/>
      <c r="FI81" s="5"/>
      <c r="FJ81" s="5"/>
      <c r="FK81" s="5"/>
      <c r="FL81" s="5"/>
      <c r="FM81" s="5"/>
    </row>
    <row r="82" spans="1:169" s="56" customFormat="1" ht="30">
      <c r="A82" s="79" t="s">
        <v>153</v>
      </c>
      <c r="B82" s="68" t="s">
        <v>154</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6"/>
      <c r="ED82" s="6"/>
      <c r="EP82" s="5"/>
      <c r="EQ82" s="5"/>
      <c r="ER82" s="5"/>
      <c r="ES82" s="5"/>
      <c r="ET82" s="5"/>
      <c r="EU82" s="5"/>
      <c r="EV82" s="5"/>
      <c r="EW82" s="5"/>
      <c r="EX82" s="5"/>
      <c r="EY82" s="5"/>
      <c r="EZ82" s="5"/>
      <c r="FA82" s="5"/>
      <c r="FB82" s="5"/>
      <c r="FC82" s="5"/>
      <c r="FD82" s="5"/>
      <c r="FE82" s="5"/>
      <c r="FF82" s="5"/>
      <c r="FG82" s="5"/>
      <c r="FH82" s="5"/>
      <c r="FI82" s="5"/>
      <c r="FJ82" s="5"/>
      <c r="FK82" s="5"/>
      <c r="FL82" s="5"/>
      <c r="FM82" s="5"/>
    </row>
    <row r="83" spans="1:169" ht="30">
      <c r="A83" s="79" t="s">
        <v>155</v>
      </c>
      <c r="B83" s="35" t="s">
        <v>134</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6"/>
      <c r="ED83" s="6"/>
    </row>
    <row r="84" spans="1:169" ht="45">
      <c r="A84" s="67" t="s">
        <v>156</v>
      </c>
      <c r="B84" s="68" t="s">
        <v>157</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6"/>
      <c r="ED84" s="6"/>
    </row>
    <row r="85" spans="1:169" ht="45">
      <c r="A85" s="67" t="s">
        <v>158</v>
      </c>
      <c r="B85" s="68" t="s">
        <v>159</v>
      </c>
      <c r="C85" s="45"/>
      <c r="D85" s="86">
        <v>4700</v>
      </c>
      <c r="E85" s="86">
        <v>4700</v>
      </c>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6"/>
      <c r="ED85" s="6"/>
    </row>
    <row r="86" spans="1:169" ht="30">
      <c r="A86" s="67" t="s">
        <v>160</v>
      </c>
      <c r="B86" s="68" t="s">
        <v>138</v>
      </c>
      <c r="C86" s="45"/>
      <c r="D86" s="86"/>
      <c r="E86" s="86"/>
      <c r="F86" s="45"/>
      <c r="G86" s="45"/>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6"/>
      <c r="ED86" s="6"/>
    </row>
    <row r="87" spans="1:169" ht="30">
      <c r="A87" s="71" t="s">
        <v>161</v>
      </c>
      <c r="B87" s="80" t="s">
        <v>162</v>
      </c>
      <c r="C87" s="45"/>
      <c r="D87" s="86"/>
      <c r="E87" s="86"/>
      <c r="F87" s="45"/>
      <c r="G87" s="45"/>
      <c r="O87" s="6"/>
      <c r="AO87" s="6"/>
      <c r="AP87" s="6"/>
      <c r="AQ87" s="6"/>
      <c r="BI87" s="6"/>
    </row>
    <row r="88" spans="1:169" ht="75">
      <c r="A88" s="81" t="s">
        <v>163</v>
      </c>
      <c r="B88" s="82" t="s">
        <v>164</v>
      </c>
      <c r="C88" s="45"/>
      <c r="D88" s="86"/>
      <c r="E88" s="86"/>
      <c r="F88" s="45">
        <v>-26</v>
      </c>
      <c r="G88" s="45">
        <v>0</v>
      </c>
      <c r="AO88" s="6"/>
      <c r="AP88" s="6"/>
      <c r="AQ88" s="6"/>
      <c r="BI88" s="6"/>
    </row>
    <row r="89" spans="1:169" ht="45">
      <c r="A89" s="81" t="s">
        <v>165</v>
      </c>
      <c r="B89" s="83" t="s">
        <v>166</v>
      </c>
      <c r="C89" s="45"/>
      <c r="D89" s="86"/>
      <c r="E89" s="86"/>
      <c r="F89" s="45"/>
      <c r="G89" s="45"/>
      <c r="AO89" s="6"/>
      <c r="AP89" s="6"/>
      <c r="AQ89" s="6"/>
      <c r="BI89" s="6"/>
    </row>
    <row r="90" spans="1:169" ht="45">
      <c r="A90" s="81" t="s">
        <v>167</v>
      </c>
      <c r="B90" s="84" t="s">
        <v>168</v>
      </c>
      <c r="C90" s="86">
        <f>C91</f>
        <v>0</v>
      </c>
      <c r="D90" s="86">
        <f t="shared" ref="D90:G91" si="19">D91</f>
        <v>0</v>
      </c>
      <c r="E90" s="86">
        <f t="shared" si="19"/>
        <v>0</v>
      </c>
      <c r="F90" s="86">
        <f t="shared" si="19"/>
        <v>0</v>
      </c>
      <c r="G90" s="86">
        <f t="shared" si="19"/>
        <v>0</v>
      </c>
      <c r="AO90" s="6"/>
      <c r="AP90" s="6"/>
      <c r="AQ90" s="6"/>
      <c r="BI90" s="6"/>
    </row>
    <row r="91" spans="1:169">
      <c r="A91" s="81" t="s">
        <v>169</v>
      </c>
      <c r="B91" s="83" t="s">
        <v>170</v>
      </c>
      <c r="C91" s="86">
        <f>C92</f>
        <v>0</v>
      </c>
      <c r="D91" s="86">
        <f t="shared" si="19"/>
        <v>0</v>
      </c>
      <c r="E91" s="86">
        <f t="shared" si="19"/>
        <v>0</v>
      </c>
      <c r="F91" s="86">
        <f t="shared" si="19"/>
        <v>0</v>
      </c>
      <c r="G91" s="86">
        <f t="shared" si="19"/>
        <v>0</v>
      </c>
      <c r="AO91" s="6"/>
      <c r="AP91" s="6"/>
      <c r="AQ91" s="6"/>
      <c r="BI91" s="6"/>
    </row>
    <row r="92" spans="1:169">
      <c r="A92" s="81" t="s">
        <v>171</v>
      </c>
      <c r="B92" s="83" t="s">
        <v>172</v>
      </c>
      <c r="C92" s="86"/>
      <c r="D92" s="86"/>
      <c r="E92" s="86"/>
      <c r="F92" s="45"/>
      <c r="G92" s="45"/>
      <c r="AO92" s="6"/>
      <c r="AP92" s="6"/>
      <c r="AQ92" s="6"/>
      <c r="BI92" s="6"/>
    </row>
    <row r="93" spans="1:169" ht="45">
      <c r="A93" s="81" t="s">
        <v>470</v>
      </c>
      <c r="B93" s="84" t="s">
        <v>168</v>
      </c>
      <c r="C93" s="86">
        <f>C94</f>
        <v>0</v>
      </c>
      <c r="D93" s="86">
        <f t="shared" ref="D93:G93" si="20">D94</f>
        <v>0</v>
      </c>
      <c r="E93" s="86">
        <f t="shared" si="20"/>
        <v>0</v>
      </c>
      <c r="F93" s="86">
        <f t="shared" si="20"/>
        <v>0</v>
      </c>
      <c r="G93" s="86">
        <f t="shared" si="20"/>
        <v>0</v>
      </c>
      <c r="BI93" s="6"/>
    </row>
    <row r="94" spans="1:169">
      <c r="A94" s="81" t="s">
        <v>471</v>
      </c>
      <c r="B94" s="83" t="s">
        <v>170</v>
      </c>
      <c r="C94" s="86">
        <f>C95+C96</f>
        <v>0</v>
      </c>
      <c r="D94" s="86">
        <f t="shared" ref="D94:G94" si="21">D95</f>
        <v>0</v>
      </c>
      <c r="E94" s="86">
        <f t="shared" si="21"/>
        <v>0</v>
      </c>
      <c r="F94" s="86">
        <f t="shared" si="21"/>
        <v>0</v>
      </c>
      <c r="G94" s="86">
        <f t="shared" si="21"/>
        <v>0</v>
      </c>
      <c r="BI94" s="6"/>
    </row>
    <row r="95" spans="1:169">
      <c r="A95" s="81" t="s">
        <v>472</v>
      </c>
      <c r="B95" s="83" t="s">
        <v>465</v>
      </c>
      <c r="C95" s="86"/>
      <c r="D95" s="86"/>
      <c r="E95" s="86"/>
      <c r="F95" s="45"/>
      <c r="G95" s="45"/>
      <c r="BI95" s="6"/>
    </row>
    <row r="96" spans="1:169">
      <c r="A96" s="81" t="s">
        <v>498</v>
      </c>
      <c r="B96" s="83" t="s">
        <v>497</v>
      </c>
      <c r="C96" s="86"/>
      <c r="D96" s="86"/>
      <c r="E96" s="86"/>
      <c r="F96" s="45"/>
      <c r="G96" s="45"/>
      <c r="BI96" s="6"/>
    </row>
    <row r="97" spans="1:169" ht="30">
      <c r="A97" s="84" t="s">
        <v>473</v>
      </c>
      <c r="B97" s="84" t="s">
        <v>173</v>
      </c>
      <c r="C97" s="86">
        <f>C98+C100</f>
        <v>0</v>
      </c>
      <c r="D97" s="86">
        <f t="shared" ref="D97:G97" si="22">D98+D100</f>
        <v>0</v>
      </c>
      <c r="E97" s="86">
        <f t="shared" si="22"/>
        <v>0</v>
      </c>
      <c r="F97" s="86">
        <f t="shared" si="22"/>
        <v>0</v>
      </c>
      <c r="G97" s="86">
        <f t="shared" si="22"/>
        <v>0</v>
      </c>
      <c r="BI97" s="6"/>
    </row>
    <row r="98" spans="1:169" ht="45">
      <c r="A98" s="84" t="s">
        <v>174</v>
      </c>
      <c r="B98" s="84" t="s">
        <v>168</v>
      </c>
      <c r="C98" s="86">
        <f>C99</f>
        <v>0</v>
      </c>
      <c r="D98" s="86">
        <f t="shared" ref="D98:G98" si="23">D99</f>
        <v>0</v>
      </c>
      <c r="E98" s="86">
        <f t="shared" si="23"/>
        <v>0</v>
      </c>
      <c r="F98" s="86">
        <f t="shared" si="23"/>
        <v>0</v>
      </c>
      <c r="G98" s="86">
        <f t="shared" si="23"/>
        <v>0</v>
      </c>
      <c r="BI98" s="6"/>
    </row>
    <row r="99" spans="1:169" s="56" customFormat="1" ht="30">
      <c r="A99" s="83" t="s">
        <v>175</v>
      </c>
      <c r="B99" s="83" t="s">
        <v>176</v>
      </c>
      <c r="C99" s="86"/>
      <c r="D99" s="86"/>
      <c r="E99" s="86"/>
      <c r="F99" s="86"/>
      <c r="G99" s="86"/>
      <c r="BI99" s="6"/>
      <c r="EP99" s="5"/>
      <c r="EQ99" s="5"/>
      <c r="ER99" s="5"/>
      <c r="ES99" s="5"/>
      <c r="ET99" s="5"/>
      <c r="EU99" s="5"/>
      <c r="EV99" s="5"/>
      <c r="EW99" s="5"/>
      <c r="EX99" s="5"/>
      <c r="EY99" s="5"/>
      <c r="EZ99" s="5"/>
      <c r="FA99" s="5"/>
      <c r="FB99" s="5"/>
      <c r="FC99" s="5"/>
      <c r="FD99" s="5"/>
      <c r="FE99" s="5"/>
      <c r="FF99" s="5"/>
      <c r="FG99" s="5"/>
      <c r="FH99" s="5"/>
      <c r="FI99" s="5"/>
      <c r="FJ99" s="5"/>
      <c r="FK99" s="5"/>
      <c r="FL99" s="5"/>
      <c r="FM99" s="5"/>
    </row>
    <row r="100" spans="1:169" s="56" customFormat="1">
      <c r="A100" s="83"/>
      <c r="B100" s="83" t="s">
        <v>466</v>
      </c>
      <c r="C100" s="86">
        <f>C101</f>
        <v>0</v>
      </c>
      <c r="D100" s="86">
        <f t="shared" ref="D100:G102" si="24">D101</f>
        <v>0</v>
      </c>
      <c r="E100" s="86">
        <f t="shared" si="24"/>
        <v>0</v>
      </c>
      <c r="F100" s="86">
        <f t="shared" si="24"/>
        <v>0</v>
      </c>
      <c r="G100" s="86">
        <f t="shared" si="24"/>
        <v>0</v>
      </c>
      <c r="BI100" s="6"/>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row>
    <row r="101" spans="1:169" s="56" customFormat="1">
      <c r="A101" s="83" t="s">
        <v>474</v>
      </c>
      <c r="B101" s="83" t="s">
        <v>467</v>
      </c>
      <c r="C101" s="86">
        <f>C102</f>
        <v>0</v>
      </c>
      <c r="D101" s="86">
        <f t="shared" si="24"/>
        <v>0</v>
      </c>
      <c r="E101" s="86">
        <f t="shared" si="24"/>
        <v>0</v>
      </c>
      <c r="F101" s="86">
        <f t="shared" si="24"/>
        <v>0</v>
      </c>
      <c r="G101" s="86">
        <f t="shared" si="24"/>
        <v>0</v>
      </c>
      <c r="BI101" s="6"/>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row>
    <row r="102" spans="1:169" s="56" customFormat="1" ht="30">
      <c r="A102" s="83" t="s">
        <v>475</v>
      </c>
      <c r="B102" s="83" t="s">
        <v>468</v>
      </c>
      <c r="C102" s="86">
        <f>C103</f>
        <v>0</v>
      </c>
      <c r="D102" s="86">
        <f t="shared" si="24"/>
        <v>0</v>
      </c>
      <c r="E102" s="86">
        <f t="shared" si="24"/>
        <v>0</v>
      </c>
      <c r="F102" s="86">
        <f t="shared" si="24"/>
        <v>0</v>
      </c>
      <c r="G102" s="86">
        <f t="shared" si="24"/>
        <v>0</v>
      </c>
      <c r="BI102" s="6"/>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row>
    <row r="103" spans="1:169" s="56" customFormat="1">
      <c r="A103" s="83" t="s">
        <v>476</v>
      </c>
      <c r="B103" s="83" t="s">
        <v>469</v>
      </c>
      <c r="C103" s="45"/>
      <c r="D103" s="86"/>
      <c r="E103" s="86"/>
      <c r="F103" s="45"/>
      <c r="G103" s="45"/>
      <c r="BI103" s="6"/>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row>
    <row r="104" spans="1:169" s="56" customFormat="1">
      <c r="A104" s="84" t="s">
        <v>177</v>
      </c>
      <c r="B104" s="84" t="s">
        <v>178</v>
      </c>
      <c r="C104" s="86">
        <f>C105</f>
        <v>0</v>
      </c>
      <c r="D104" s="86">
        <f t="shared" ref="D104:G104" si="25">D105</f>
        <v>0</v>
      </c>
      <c r="E104" s="86">
        <f t="shared" si="25"/>
        <v>0</v>
      </c>
      <c r="F104" s="86">
        <f t="shared" si="25"/>
        <v>-1715789</v>
      </c>
      <c r="G104" s="86">
        <f t="shared" si="25"/>
        <v>51059</v>
      </c>
      <c r="BI104" s="6"/>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row>
    <row r="105" spans="1:169" s="56" customFormat="1" ht="30">
      <c r="A105" s="83" t="s">
        <v>179</v>
      </c>
      <c r="B105" s="83" t="s">
        <v>180</v>
      </c>
      <c r="C105" s="45"/>
      <c r="D105" s="86"/>
      <c r="E105" s="86"/>
      <c r="F105" s="45">
        <v>-1715789</v>
      </c>
      <c r="G105" s="45">
        <v>51059</v>
      </c>
      <c r="BI105" s="6"/>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row>
    <row r="106" spans="1:169" s="56" customFormat="1">
      <c r="A106" s="103"/>
      <c r="B106" s="104" t="s">
        <v>515</v>
      </c>
      <c r="C106" s="105"/>
      <c r="D106" s="106"/>
      <c r="E106" s="46"/>
      <c r="F106" s="5"/>
      <c r="G106" s="5"/>
      <c r="BI106" s="6"/>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row>
    <row r="107" spans="1:169" s="56" customFormat="1" ht="15.75">
      <c r="A107" s="124" t="s">
        <v>504</v>
      </c>
      <c r="B107" s="124"/>
      <c r="C107" s="105"/>
      <c r="D107" s="106"/>
      <c r="E107" s="46"/>
      <c r="F107" s="5"/>
      <c r="G107" s="5"/>
      <c r="BI107" s="6"/>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row>
    <row r="108" spans="1:169" s="56" customFormat="1">
      <c r="A108" s="103"/>
      <c r="B108" s="105"/>
      <c r="C108" s="105"/>
      <c r="D108" s="106"/>
      <c r="E108" s="46"/>
      <c r="F108" s="5"/>
      <c r="G108" s="5"/>
      <c r="BI108" s="6"/>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row>
    <row r="109" spans="1:169" ht="15.75">
      <c r="A109" s="103"/>
      <c r="B109" s="107" t="s">
        <v>505</v>
      </c>
      <c r="C109" s="108"/>
      <c r="D109" s="109" t="s">
        <v>506</v>
      </c>
    </row>
    <row r="110" spans="1:169">
      <c r="A110" s="103"/>
      <c r="B110" s="110" t="s">
        <v>507</v>
      </c>
      <c r="C110" s="108"/>
      <c r="D110" s="110" t="s">
        <v>508</v>
      </c>
    </row>
    <row r="111" spans="1:169">
      <c r="A111" s="103"/>
      <c r="B111" s="108"/>
      <c r="C111" s="108"/>
      <c r="D111" s="110"/>
    </row>
    <row r="112" spans="1:169">
      <c r="A112" s="103"/>
      <c r="B112" s="108"/>
      <c r="C112" s="108"/>
      <c r="D112" s="110"/>
    </row>
    <row r="113" spans="1:4">
      <c r="A113" s="103"/>
      <c r="B113" s="108"/>
      <c r="C113" s="108"/>
      <c r="D113" s="111" t="s">
        <v>509</v>
      </c>
    </row>
    <row r="114" spans="1:4">
      <c r="A114" s="103"/>
      <c r="B114" s="108"/>
      <c r="C114" s="108"/>
      <c r="D114" s="110" t="s">
        <v>510</v>
      </c>
    </row>
    <row r="115" spans="1:4">
      <c r="A115" s="103"/>
      <c r="B115" s="108"/>
      <c r="C115" s="108"/>
      <c r="D115" s="108"/>
    </row>
    <row r="116" spans="1:4">
      <c r="A116" s="103"/>
      <c r="B116" s="105"/>
      <c r="C116" s="105"/>
      <c r="D116" s="106"/>
    </row>
    <row r="117" spans="1:4">
      <c r="A117" s="103"/>
      <c r="B117" s="105"/>
      <c r="C117" s="105"/>
      <c r="D117" s="111" t="s">
        <v>511</v>
      </c>
    </row>
    <row r="118" spans="1:4">
      <c r="A118" s="103"/>
      <c r="B118" s="105"/>
      <c r="C118" s="105"/>
      <c r="D118" s="110" t="s">
        <v>512</v>
      </c>
    </row>
  </sheetData>
  <protectedRanges>
    <protectedRange sqref="C87:C88 C71:C83 C63 F87:G89 C31:C52 C56:C57 F71:G80 F82:G83 C19:C28 F63:G63 F31:G52 F19:G24 F26:G28 F56:G56 F92:G92 D25:G25 D57:G57 C59:G59 C66:G67 D81:G81 F95:G96" name="Zonă1" securityDescriptor="O:WDG:WDD:(A;;CC;;;AN)(A;;CC;;;AU)(A;;CC;;;WD)"/>
  </protectedRanges>
  <mergeCells count="26">
    <mergeCell ref="AB6:AF6"/>
    <mergeCell ref="H6:L6"/>
    <mergeCell ref="M6:Q6"/>
    <mergeCell ref="R6:V6"/>
    <mergeCell ref="W6:AA6"/>
    <mergeCell ref="BK6:BO6"/>
    <mergeCell ref="BP6:BT6"/>
    <mergeCell ref="BU6:BY6"/>
    <mergeCell ref="BZ6:CD6"/>
    <mergeCell ref="CE6:CI6"/>
    <mergeCell ref="A107:B107"/>
    <mergeCell ref="DS6:DW6"/>
    <mergeCell ref="DX6:EB6"/>
    <mergeCell ref="CO6:CS6"/>
    <mergeCell ref="CT6:CX6"/>
    <mergeCell ref="CY6:DC6"/>
    <mergeCell ref="DD6:DH6"/>
    <mergeCell ref="DI6:DM6"/>
    <mergeCell ref="DN6:DR6"/>
    <mergeCell ref="CJ6:CN6"/>
    <mergeCell ref="AG6:AK6"/>
    <mergeCell ref="AL6:AP6"/>
    <mergeCell ref="AQ6:AU6"/>
    <mergeCell ref="AV6:AZ6"/>
    <mergeCell ref="BA6:BE6"/>
    <mergeCell ref="BF6:BJ6"/>
  </mergeCells>
  <pageMargins left="0.74803149606299213" right="0.19685039370078741" top="0.39370078740157483" bottom="0.15748031496062992" header="0.35433070866141736" footer="0.15748031496062992"/>
  <pageSetup scale="70" orientation="portrait"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sheetPr>
    <tabColor rgb="FFCC00CC"/>
  </sheetPr>
  <dimension ref="A1:H238"/>
  <sheetViews>
    <sheetView tabSelected="1" zoomScaleNormal="100" workbookViewId="0">
      <pane xSplit="3" ySplit="8" topLeftCell="D9" activePane="bottomRight" state="frozen"/>
      <selection activeCell="G7" sqref="G7:H209"/>
      <selection pane="topRight" activeCell="G7" sqref="G7:H209"/>
      <selection pane="bottomLeft" activeCell="G7" sqref="G7:H209"/>
      <selection pane="bottomRight" activeCell="B9" sqref="B9"/>
    </sheetView>
  </sheetViews>
  <sheetFormatPr defaultRowHeight="15"/>
  <cols>
    <col min="1" max="1" width="14.28515625" style="1" customWidth="1"/>
    <col min="2" max="2" width="47.42578125" style="4" customWidth="1"/>
    <col min="3" max="3" width="0.5703125" style="4" hidden="1" customWidth="1"/>
    <col min="4" max="4" width="17.140625" style="4" customWidth="1"/>
    <col min="5" max="6" width="15.7109375" style="4" bestFit="1" customWidth="1"/>
    <col min="7" max="7" width="17.7109375" style="4" customWidth="1"/>
    <col min="8" max="8" width="14.5703125" style="4" bestFit="1" customWidth="1"/>
    <col min="9" max="16384" width="9.140625" style="5"/>
  </cols>
  <sheetData>
    <row r="1" spans="1:8" ht="17.25">
      <c r="B1" s="114" t="s">
        <v>502</v>
      </c>
    </row>
    <row r="3" spans="1:8" ht="17.25">
      <c r="B3" s="2" t="s">
        <v>500</v>
      </c>
      <c r="C3" s="3"/>
    </row>
    <row r="4" spans="1:8">
      <c r="B4" s="3"/>
      <c r="C4" s="3"/>
    </row>
    <row r="5" spans="1:8">
      <c r="B5" s="3"/>
      <c r="C5" s="3"/>
      <c r="D5" s="6"/>
    </row>
    <row r="6" spans="1:8">
      <c r="B6" s="56" t="s">
        <v>503</v>
      </c>
      <c r="D6" s="7"/>
      <c r="E6" s="7"/>
      <c r="F6" s="8"/>
      <c r="G6" s="9"/>
      <c r="H6" s="98" t="s">
        <v>464</v>
      </c>
    </row>
    <row r="7" spans="1:8" s="13" customFormat="1" ht="75">
      <c r="A7" s="10" t="s">
        <v>1</v>
      </c>
      <c r="B7" s="11" t="s">
        <v>2</v>
      </c>
      <c r="C7" s="11"/>
      <c r="D7" s="11" t="s">
        <v>181</v>
      </c>
      <c r="E7" s="12" t="s">
        <v>182</v>
      </c>
      <c r="F7" s="12" t="s">
        <v>183</v>
      </c>
      <c r="G7" s="11" t="s">
        <v>513</v>
      </c>
      <c r="H7" s="11" t="s">
        <v>184</v>
      </c>
    </row>
    <row r="8" spans="1:8">
      <c r="A8" s="14"/>
      <c r="B8" s="15" t="s">
        <v>185</v>
      </c>
      <c r="C8" s="15"/>
      <c r="D8" s="16"/>
      <c r="E8" s="16"/>
      <c r="F8" s="16"/>
      <c r="G8" s="16"/>
      <c r="H8" s="16"/>
    </row>
    <row r="9" spans="1:8" s="19" customFormat="1" ht="16.5" customHeight="1">
      <c r="A9" s="17" t="s">
        <v>198</v>
      </c>
      <c r="B9" s="18" t="s">
        <v>186</v>
      </c>
      <c r="C9" s="87">
        <f t="shared" ref="C9" si="0">+C10+C18</f>
        <v>0</v>
      </c>
      <c r="D9" s="87">
        <f t="shared" ref="D9:G9" si="1">+D10+D18</f>
        <v>714760320</v>
      </c>
      <c r="E9" s="87">
        <f t="shared" si="1"/>
        <v>709038740</v>
      </c>
      <c r="F9" s="87">
        <f t="shared" si="1"/>
        <v>669057730</v>
      </c>
      <c r="G9" s="87">
        <f t="shared" si="1"/>
        <v>604632308.04999995</v>
      </c>
      <c r="H9" s="87">
        <f t="shared" ref="H9" si="2">+H10+H18</f>
        <v>71524276.220000014</v>
      </c>
    </row>
    <row r="10" spans="1:8" s="19" customFormat="1">
      <c r="A10" s="17" t="s">
        <v>200</v>
      </c>
      <c r="B10" s="20" t="s">
        <v>187</v>
      </c>
      <c r="C10" s="88">
        <f t="shared" ref="C10" si="3">+C11+C12+C15+C13+C14+C17+C186+C16</f>
        <v>0</v>
      </c>
      <c r="D10" s="88">
        <f t="shared" ref="D10:G10" si="4">+D11+D12+D15+D13+D14+D17+D186+D16</f>
        <v>714749820</v>
      </c>
      <c r="E10" s="88">
        <f t="shared" si="4"/>
        <v>709028240</v>
      </c>
      <c r="F10" s="88">
        <f t="shared" si="4"/>
        <v>669047230</v>
      </c>
      <c r="G10" s="88">
        <f t="shared" si="4"/>
        <v>604621828.05999994</v>
      </c>
      <c r="H10" s="88">
        <f t="shared" ref="H10" si="5">+H11+H12+H15+H13+H14+H17+H186+H16</f>
        <v>71524276.220000014</v>
      </c>
    </row>
    <row r="11" spans="1:8" s="19" customFormat="1">
      <c r="A11" s="17" t="s">
        <v>202</v>
      </c>
      <c r="B11" s="20" t="s">
        <v>188</v>
      </c>
      <c r="C11" s="88">
        <f t="shared" ref="C11" si="6">+C25</f>
        <v>0</v>
      </c>
      <c r="D11" s="88">
        <f t="shared" ref="D11:G11" si="7">+D25</f>
        <v>5741120</v>
      </c>
      <c r="E11" s="88">
        <f t="shared" si="7"/>
        <v>5741120</v>
      </c>
      <c r="F11" s="88">
        <f t="shared" si="7"/>
        <v>4314190</v>
      </c>
      <c r="G11" s="88">
        <f t="shared" si="7"/>
        <v>3821807</v>
      </c>
      <c r="H11" s="88">
        <f t="shared" ref="H11" si="8">+H25</f>
        <v>470574</v>
      </c>
    </row>
    <row r="12" spans="1:8" s="19" customFormat="1" ht="16.5" customHeight="1">
      <c r="A12" s="17" t="s">
        <v>203</v>
      </c>
      <c r="B12" s="20" t="s">
        <v>189</v>
      </c>
      <c r="C12" s="88">
        <f t="shared" ref="C12" si="9">+C46</f>
        <v>0</v>
      </c>
      <c r="D12" s="88">
        <f t="shared" ref="D12:G12" si="10">+D46</f>
        <v>467165770</v>
      </c>
      <c r="E12" s="88">
        <f t="shared" si="10"/>
        <v>461444190</v>
      </c>
      <c r="F12" s="88">
        <f t="shared" si="10"/>
        <v>422897840</v>
      </c>
      <c r="G12" s="88">
        <f t="shared" si="10"/>
        <v>383724322.52999991</v>
      </c>
      <c r="H12" s="88">
        <f t="shared" ref="H12" si="11">+H46</f>
        <v>46402299.320000008</v>
      </c>
    </row>
    <row r="13" spans="1:8" s="19" customFormat="1">
      <c r="A13" s="17" t="s">
        <v>205</v>
      </c>
      <c r="B13" s="20" t="s">
        <v>190</v>
      </c>
      <c r="C13" s="88">
        <f t="shared" ref="C13" si="12">+C74</f>
        <v>0</v>
      </c>
      <c r="D13" s="88">
        <f t="shared" ref="D13:G13" si="13">+D74</f>
        <v>0</v>
      </c>
      <c r="E13" s="88">
        <f t="shared" si="13"/>
        <v>0</v>
      </c>
      <c r="F13" s="88">
        <f t="shared" si="13"/>
        <v>0</v>
      </c>
      <c r="G13" s="88">
        <f t="shared" si="13"/>
        <v>0</v>
      </c>
      <c r="H13" s="88">
        <f t="shared" ref="H13" si="14">+H74</f>
        <v>0</v>
      </c>
    </row>
    <row r="14" spans="1:8" s="19" customFormat="1" ht="30">
      <c r="A14" s="17" t="s">
        <v>206</v>
      </c>
      <c r="B14" s="20" t="s">
        <v>191</v>
      </c>
      <c r="C14" s="88">
        <f t="shared" ref="C14" si="15">C187</f>
        <v>0</v>
      </c>
      <c r="D14" s="88">
        <f t="shared" ref="D14:G14" si="16">D187</f>
        <v>193736000</v>
      </c>
      <c r="E14" s="88">
        <f t="shared" si="16"/>
        <v>193736000</v>
      </c>
      <c r="F14" s="88">
        <f t="shared" si="16"/>
        <v>193736000</v>
      </c>
      <c r="G14" s="88">
        <f t="shared" si="16"/>
        <v>169743538</v>
      </c>
      <c r="H14" s="88">
        <f t="shared" ref="H14" si="17">H187</f>
        <v>19571679</v>
      </c>
    </row>
    <row r="15" spans="1:8" s="19" customFormat="1" ht="16.5" customHeight="1">
      <c r="A15" s="17" t="s">
        <v>207</v>
      </c>
      <c r="B15" s="20" t="s">
        <v>192</v>
      </c>
      <c r="C15" s="88">
        <f t="shared" ref="C15" si="18">C203</f>
        <v>0</v>
      </c>
      <c r="D15" s="88">
        <f t="shared" ref="D15:G15" si="19">D203</f>
        <v>48078930</v>
      </c>
      <c r="E15" s="88">
        <f t="shared" si="19"/>
        <v>48078930</v>
      </c>
      <c r="F15" s="88">
        <f t="shared" si="19"/>
        <v>48078930</v>
      </c>
      <c r="G15" s="88">
        <f t="shared" si="19"/>
        <v>47759369</v>
      </c>
      <c r="H15" s="88">
        <f t="shared" ref="H15" si="20">H203</f>
        <v>5124553</v>
      </c>
    </row>
    <row r="16" spans="1:8" s="19" customFormat="1" ht="45">
      <c r="A16" s="17" t="s">
        <v>209</v>
      </c>
      <c r="B16" s="20" t="s">
        <v>193</v>
      </c>
      <c r="C16" s="88">
        <f t="shared" ref="C16" si="21">C210</f>
        <v>0</v>
      </c>
      <c r="D16" s="88">
        <f t="shared" ref="D16:G16" si="22">D210</f>
        <v>0</v>
      </c>
      <c r="E16" s="88">
        <f t="shared" si="22"/>
        <v>0</v>
      </c>
      <c r="F16" s="88">
        <f t="shared" si="22"/>
        <v>0</v>
      </c>
      <c r="G16" s="88">
        <f t="shared" si="22"/>
        <v>0</v>
      </c>
      <c r="H16" s="88">
        <f t="shared" ref="H16" si="23">H210</f>
        <v>0</v>
      </c>
    </row>
    <row r="17" spans="1:8" s="19" customFormat="1" ht="16.5" customHeight="1">
      <c r="A17" s="17" t="s">
        <v>211</v>
      </c>
      <c r="B17" s="20" t="s">
        <v>195</v>
      </c>
      <c r="C17" s="88">
        <f t="shared" ref="C17" si="24">C77</f>
        <v>0</v>
      </c>
      <c r="D17" s="88">
        <f t="shared" ref="D17:G17" si="25">D77</f>
        <v>28000</v>
      </c>
      <c r="E17" s="88">
        <f t="shared" si="25"/>
        <v>28000</v>
      </c>
      <c r="F17" s="88">
        <f t="shared" si="25"/>
        <v>20270</v>
      </c>
      <c r="G17" s="88">
        <f t="shared" si="25"/>
        <v>18330</v>
      </c>
      <c r="H17" s="88">
        <f t="shared" ref="H17" si="26">H77</f>
        <v>2300</v>
      </c>
    </row>
    <row r="18" spans="1:8" s="19" customFormat="1" ht="16.5" customHeight="1">
      <c r="A18" s="17" t="s">
        <v>213</v>
      </c>
      <c r="B18" s="20" t="s">
        <v>196</v>
      </c>
      <c r="C18" s="88">
        <f t="shared" ref="C18:C19" si="27">C80</f>
        <v>0</v>
      </c>
      <c r="D18" s="88">
        <f t="shared" ref="D18:G18" si="28">D80</f>
        <v>10500</v>
      </c>
      <c r="E18" s="88">
        <f t="shared" si="28"/>
        <v>10500</v>
      </c>
      <c r="F18" s="88">
        <f t="shared" si="28"/>
        <v>10500</v>
      </c>
      <c r="G18" s="88">
        <f t="shared" si="28"/>
        <v>10479.99</v>
      </c>
      <c r="H18" s="88">
        <f t="shared" ref="H18" si="29">H80</f>
        <v>0</v>
      </c>
    </row>
    <row r="19" spans="1:8" s="19" customFormat="1">
      <c r="A19" s="17" t="s">
        <v>215</v>
      </c>
      <c r="B19" s="20" t="s">
        <v>197</v>
      </c>
      <c r="C19" s="88">
        <f t="shared" si="27"/>
        <v>0</v>
      </c>
      <c r="D19" s="88">
        <f t="shared" ref="D19:G19" si="30">D81</f>
        <v>10500</v>
      </c>
      <c r="E19" s="88">
        <f t="shared" si="30"/>
        <v>10500</v>
      </c>
      <c r="F19" s="88">
        <f t="shared" si="30"/>
        <v>10500</v>
      </c>
      <c r="G19" s="88">
        <f t="shared" si="30"/>
        <v>10479.99</v>
      </c>
      <c r="H19" s="88">
        <f t="shared" ref="H19" si="31">H81</f>
        <v>0</v>
      </c>
    </row>
    <row r="20" spans="1:8" s="19" customFormat="1" ht="30">
      <c r="A20" s="17" t="s">
        <v>217</v>
      </c>
      <c r="B20" s="20" t="s">
        <v>199</v>
      </c>
      <c r="C20" s="88">
        <f t="shared" ref="C20" si="32">C186+C209</f>
        <v>0</v>
      </c>
      <c r="D20" s="88">
        <f t="shared" ref="D20:G20" si="33">D186+D209</f>
        <v>0</v>
      </c>
      <c r="E20" s="88">
        <f t="shared" si="33"/>
        <v>0</v>
      </c>
      <c r="F20" s="88">
        <f t="shared" si="33"/>
        <v>0</v>
      </c>
      <c r="G20" s="88">
        <f t="shared" si="33"/>
        <v>-449609.47</v>
      </c>
      <c r="H20" s="88">
        <f t="shared" ref="H20" si="34">H186+H209</f>
        <v>-47129.1</v>
      </c>
    </row>
    <row r="21" spans="1:8" s="19" customFormat="1" ht="16.5" customHeight="1">
      <c r="A21" s="17" t="s">
        <v>219</v>
      </c>
      <c r="B21" s="20" t="s">
        <v>201</v>
      </c>
      <c r="C21" s="88">
        <f t="shared" ref="C21" si="35">+C22+C18</f>
        <v>0</v>
      </c>
      <c r="D21" s="88">
        <f t="shared" ref="D21:G21" si="36">+D22+D18</f>
        <v>714760320</v>
      </c>
      <c r="E21" s="88">
        <f t="shared" si="36"/>
        <v>709038740</v>
      </c>
      <c r="F21" s="88">
        <f t="shared" si="36"/>
        <v>669057730</v>
      </c>
      <c r="G21" s="88">
        <f t="shared" si="36"/>
        <v>604632308.04999995</v>
      </c>
      <c r="H21" s="88">
        <f t="shared" ref="H21" si="37">+H22+H18</f>
        <v>71524276.220000014</v>
      </c>
    </row>
    <row r="22" spans="1:8" s="19" customFormat="1">
      <c r="A22" s="17" t="s">
        <v>221</v>
      </c>
      <c r="B22" s="20" t="s">
        <v>187</v>
      </c>
      <c r="C22" s="88">
        <f t="shared" ref="C22" si="38">C11+C12+C13+C14+C15+C17+C186+C16</f>
        <v>0</v>
      </c>
      <c r="D22" s="88">
        <f t="shared" ref="D22:G22" si="39">D11+D12+D13+D14+D15+D17+D186+D16</f>
        <v>714749820</v>
      </c>
      <c r="E22" s="88">
        <f t="shared" si="39"/>
        <v>709028240</v>
      </c>
      <c r="F22" s="88">
        <f t="shared" si="39"/>
        <v>669047230</v>
      </c>
      <c r="G22" s="88">
        <f t="shared" si="39"/>
        <v>604621828.05999994</v>
      </c>
      <c r="H22" s="88">
        <f t="shared" ref="H22" si="40">H11+H12+H13+H14+H15+H17+H186+H16</f>
        <v>71524276.220000014</v>
      </c>
    </row>
    <row r="23" spans="1:8" s="19" customFormat="1" ht="16.5" customHeight="1">
      <c r="A23" s="21" t="s">
        <v>223</v>
      </c>
      <c r="B23" s="20" t="s">
        <v>204</v>
      </c>
      <c r="C23" s="88">
        <f t="shared" ref="C23" si="41">+C24+C80+C186</f>
        <v>0</v>
      </c>
      <c r="D23" s="88">
        <f t="shared" ref="D23:G23" si="42">+D24+D80+D186</f>
        <v>666681390</v>
      </c>
      <c r="E23" s="88">
        <f t="shared" si="42"/>
        <v>660959810</v>
      </c>
      <c r="F23" s="88">
        <f t="shared" si="42"/>
        <v>620978800</v>
      </c>
      <c r="G23" s="88">
        <f t="shared" si="42"/>
        <v>556872939.04999995</v>
      </c>
      <c r="H23" s="88">
        <f t="shared" ref="H23" si="43">+H24+H80+H186</f>
        <v>66399723.220000006</v>
      </c>
    </row>
    <row r="24" spans="1:8" s="19" customFormat="1" ht="16.5" customHeight="1">
      <c r="A24" s="17" t="s">
        <v>225</v>
      </c>
      <c r="B24" s="20" t="s">
        <v>187</v>
      </c>
      <c r="C24" s="88">
        <f t="shared" ref="C24" si="44">+C25+C46+C74+C187+C77+C210</f>
        <v>0</v>
      </c>
      <c r="D24" s="88">
        <f t="shared" ref="D24:G24" si="45">+D25+D46+D74+D187+D77+D210</f>
        <v>666670890</v>
      </c>
      <c r="E24" s="88">
        <f t="shared" si="45"/>
        <v>660949310</v>
      </c>
      <c r="F24" s="88">
        <f t="shared" si="45"/>
        <v>620968300</v>
      </c>
      <c r="G24" s="88">
        <f t="shared" si="45"/>
        <v>557307997.52999997</v>
      </c>
      <c r="H24" s="88">
        <f t="shared" ref="H24" si="46">+H25+H46+H74+H187+H77+H210</f>
        <v>66446852.320000008</v>
      </c>
    </row>
    <row r="25" spans="1:8" s="19" customFormat="1">
      <c r="A25" s="17" t="s">
        <v>227</v>
      </c>
      <c r="B25" s="20" t="s">
        <v>188</v>
      </c>
      <c r="C25" s="88">
        <f t="shared" ref="C25" si="47">+C26+C38+C36</f>
        <v>0</v>
      </c>
      <c r="D25" s="88">
        <f t="shared" ref="D25:H25" si="48">+D26+D38+D36</f>
        <v>5741120</v>
      </c>
      <c r="E25" s="88">
        <f t="shared" si="48"/>
        <v>5741120</v>
      </c>
      <c r="F25" s="88">
        <f t="shared" si="48"/>
        <v>4314190</v>
      </c>
      <c r="G25" s="88">
        <f t="shared" si="48"/>
        <v>3821807</v>
      </c>
      <c r="H25" s="88">
        <f t="shared" si="48"/>
        <v>470574</v>
      </c>
    </row>
    <row r="26" spans="1:8" s="19" customFormat="1" ht="16.5" customHeight="1">
      <c r="A26" s="17" t="s">
        <v>229</v>
      </c>
      <c r="B26" s="20" t="s">
        <v>208</v>
      </c>
      <c r="C26" s="88">
        <f t="shared" ref="C26" si="49">C27+C30+C31+C32+C34+C28+C29+C33</f>
        <v>0</v>
      </c>
      <c r="D26" s="88">
        <f t="shared" ref="D26:H26" si="50">D27+D30+D31+D32+D34+D28+D29+D33</f>
        <v>5614810</v>
      </c>
      <c r="E26" s="88">
        <f t="shared" si="50"/>
        <v>5614810</v>
      </c>
      <c r="F26" s="88">
        <f t="shared" si="50"/>
        <v>4218850</v>
      </c>
      <c r="G26" s="88">
        <f t="shared" si="50"/>
        <v>3737840</v>
      </c>
      <c r="H26" s="88">
        <f t="shared" si="50"/>
        <v>460608</v>
      </c>
    </row>
    <row r="27" spans="1:8" s="19" customFormat="1" ht="16.5" customHeight="1">
      <c r="A27" s="22" t="s">
        <v>231</v>
      </c>
      <c r="B27" s="23" t="s">
        <v>210</v>
      </c>
      <c r="C27" s="89"/>
      <c r="D27" s="90">
        <v>4635870</v>
      </c>
      <c r="E27" s="90">
        <v>4635870</v>
      </c>
      <c r="F27" s="90">
        <v>3482140</v>
      </c>
      <c r="G27" s="45">
        <v>3083261</v>
      </c>
      <c r="H27" s="45">
        <v>380941</v>
      </c>
    </row>
    <row r="28" spans="1:8" s="19" customFormat="1">
      <c r="A28" s="22" t="s">
        <v>233</v>
      </c>
      <c r="B28" s="23" t="s">
        <v>212</v>
      </c>
      <c r="C28" s="89"/>
      <c r="D28" s="90">
        <v>582500</v>
      </c>
      <c r="E28" s="90">
        <v>582500</v>
      </c>
      <c r="F28" s="90">
        <v>437610</v>
      </c>
      <c r="G28" s="45">
        <v>389088</v>
      </c>
      <c r="H28" s="45">
        <v>46333</v>
      </c>
    </row>
    <row r="29" spans="1:8" s="19" customFormat="1">
      <c r="A29" s="22" t="s">
        <v>235</v>
      </c>
      <c r="B29" s="23" t="s">
        <v>214</v>
      </c>
      <c r="C29" s="89"/>
      <c r="D29" s="90">
        <v>7240</v>
      </c>
      <c r="E29" s="90">
        <v>7240</v>
      </c>
      <c r="F29" s="90">
        <v>7240</v>
      </c>
      <c r="G29" s="45">
        <v>6439</v>
      </c>
      <c r="H29" s="45">
        <v>766</v>
      </c>
    </row>
    <row r="30" spans="1:8" s="19" customFormat="1" ht="16.5" customHeight="1">
      <c r="A30" s="22" t="s">
        <v>237</v>
      </c>
      <c r="B30" s="24" t="s">
        <v>216</v>
      </c>
      <c r="C30" s="89"/>
      <c r="D30" s="90">
        <v>13000</v>
      </c>
      <c r="E30" s="90">
        <v>13000</v>
      </c>
      <c r="F30" s="90">
        <v>12570</v>
      </c>
      <c r="G30" s="45">
        <v>11544</v>
      </c>
      <c r="H30" s="45">
        <v>1480</v>
      </c>
    </row>
    <row r="31" spans="1:8" s="19" customFormat="1" ht="16.5" customHeight="1">
      <c r="A31" s="22" t="s">
        <v>239</v>
      </c>
      <c r="B31" s="24" t="s">
        <v>218</v>
      </c>
      <c r="C31" s="89"/>
      <c r="D31" s="90">
        <v>960</v>
      </c>
      <c r="E31" s="90">
        <v>960</v>
      </c>
      <c r="F31" s="90">
        <v>460</v>
      </c>
      <c r="G31" s="45">
        <v>20</v>
      </c>
      <c r="H31" s="45">
        <v>0</v>
      </c>
    </row>
    <row r="32" spans="1:8" ht="16.5" customHeight="1">
      <c r="A32" s="22" t="s">
        <v>241</v>
      </c>
      <c r="B32" s="24" t="s">
        <v>220</v>
      </c>
      <c r="C32" s="89"/>
      <c r="D32" s="90"/>
      <c r="E32" s="90"/>
      <c r="F32" s="90"/>
      <c r="G32" s="45"/>
      <c r="H32" s="45"/>
    </row>
    <row r="33" spans="1:8" ht="16.5" customHeight="1">
      <c r="A33" s="22" t="s">
        <v>242</v>
      </c>
      <c r="B33" s="24" t="s">
        <v>222</v>
      </c>
      <c r="C33" s="89"/>
      <c r="D33" s="90">
        <v>200300</v>
      </c>
      <c r="E33" s="90">
        <v>200300</v>
      </c>
      <c r="F33" s="90">
        <v>148810</v>
      </c>
      <c r="G33" s="45">
        <v>129670</v>
      </c>
      <c r="H33" s="45">
        <v>15456</v>
      </c>
    </row>
    <row r="34" spans="1:8" ht="16.5" customHeight="1">
      <c r="A34" s="22" t="s">
        <v>244</v>
      </c>
      <c r="B34" s="24" t="s">
        <v>224</v>
      </c>
      <c r="C34" s="89"/>
      <c r="D34" s="90">
        <v>174940</v>
      </c>
      <c r="E34" s="90">
        <v>174940</v>
      </c>
      <c r="F34" s="90">
        <v>130020</v>
      </c>
      <c r="G34" s="45">
        <v>117818</v>
      </c>
      <c r="H34" s="45">
        <v>15632</v>
      </c>
    </row>
    <row r="35" spans="1:8" ht="16.5" customHeight="1">
      <c r="A35" s="22"/>
      <c r="B35" s="24" t="s">
        <v>226</v>
      </c>
      <c r="C35" s="89"/>
      <c r="D35" s="90"/>
      <c r="E35" s="90"/>
      <c r="F35" s="90"/>
      <c r="G35" s="45"/>
      <c r="H35" s="45"/>
    </row>
    <row r="36" spans="1:8" ht="16.5" customHeight="1">
      <c r="A36" s="22" t="s">
        <v>246</v>
      </c>
      <c r="B36" s="20" t="s">
        <v>228</v>
      </c>
      <c r="C36" s="89">
        <f t="shared" ref="C36:H36" si="51">C37</f>
        <v>0</v>
      </c>
      <c r="D36" s="89">
        <f t="shared" si="51"/>
        <v>0</v>
      </c>
      <c r="E36" s="89">
        <f t="shared" si="51"/>
        <v>0</v>
      </c>
      <c r="F36" s="89">
        <f t="shared" si="51"/>
        <v>0</v>
      </c>
      <c r="G36" s="89">
        <f t="shared" si="51"/>
        <v>0</v>
      </c>
      <c r="H36" s="89">
        <f t="shared" si="51"/>
        <v>0</v>
      </c>
    </row>
    <row r="37" spans="1:8" ht="16.5" customHeight="1">
      <c r="A37" s="22" t="s">
        <v>248</v>
      </c>
      <c r="B37" s="24" t="s">
        <v>230</v>
      </c>
      <c r="C37" s="89"/>
      <c r="D37" s="90"/>
      <c r="E37" s="90"/>
      <c r="F37" s="90"/>
      <c r="G37" s="45"/>
      <c r="H37" s="45"/>
    </row>
    <row r="38" spans="1:8" ht="16.5" customHeight="1">
      <c r="A38" s="17" t="s">
        <v>250</v>
      </c>
      <c r="B38" s="20" t="s">
        <v>232</v>
      </c>
      <c r="C38" s="88">
        <f t="shared" ref="C38:H38" si="52">+C39+C40+C41+C42+C43+C44+C45</f>
        <v>0</v>
      </c>
      <c r="D38" s="88">
        <f t="shared" si="52"/>
        <v>126310</v>
      </c>
      <c r="E38" s="88">
        <f t="shared" si="52"/>
        <v>126310</v>
      </c>
      <c r="F38" s="88">
        <f t="shared" si="52"/>
        <v>95340</v>
      </c>
      <c r="G38" s="88">
        <f t="shared" si="52"/>
        <v>83967</v>
      </c>
      <c r="H38" s="88">
        <f t="shared" si="52"/>
        <v>9966</v>
      </c>
    </row>
    <row r="39" spans="1:8" ht="16.5" customHeight="1">
      <c r="A39" s="22" t="s">
        <v>252</v>
      </c>
      <c r="B39" s="24" t="s">
        <v>234</v>
      </c>
      <c r="C39" s="89"/>
      <c r="D39" s="90"/>
      <c r="E39" s="90"/>
      <c r="F39" s="90"/>
      <c r="G39" s="45"/>
      <c r="H39" s="45"/>
    </row>
    <row r="40" spans="1:8" ht="16.5" customHeight="1">
      <c r="A40" s="22" t="s">
        <v>254</v>
      </c>
      <c r="B40" s="24" t="s">
        <v>236</v>
      </c>
      <c r="C40" s="89"/>
      <c r="D40" s="90"/>
      <c r="E40" s="90"/>
      <c r="F40" s="90"/>
      <c r="G40" s="45"/>
      <c r="H40" s="45"/>
    </row>
    <row r="41" spans="1:8" s="19" customFormat="1" ht="16.5" customHeight="1">
      <c r="A41" s="22" t="s">
        <v>256</v>
      </c>
      <c r="B41" s="24" t="s">
        <v>238</v>
      </c>
      <c r="C41" s="89"/>
      <c r="D41" s="90"/>
      <c r="E41" s="90"/>
      <c r="F41" s="90"/>
      <c r="G41" s="45"/>
      <c r="H41" s="45"/>
    </row>
    <row r="42" spans="1:8" ht="16.5" customHeight="1">
      <c r="A42" s="22" t="s">
        <v>258</v>
      </c>
      <c r="B42" s="25" t="s">
        <v>240</v>
      </c>
      <c r="C42" s="89"/>
      <c r="D42" s="90"/>
      <c r="E42" s="90"/>
      <c r="F42" s="90"/>
      <c r="G42" s="45"/>
      <c r="H42" s="45"/>
    </row>
    <row r="43" spans="1:8" ht="16.5" customHeight="1">
      <c r="A43" s="22" t="s">
        <v>260</v>
      </c>
      <c r="B43" s="25" t="s">
        <v>40</v>
      </c>
      <c r="C43" s="89"/>
      <c r="D43" s="90"/>
      <c r="E43" s="90"/>
      <c r="F43" s="90"/>
      <c r="G43" s="45"/>
      <c r="H43" s="45"/>
    </row>
    <row r="44" spans="1:8" ht="16.5" customHeight="1">
      <c r="A44" s="22" t="s">
        <v>262</v>
      </c>
      <c r="B44" s="25" t="s">
        <v>243</v>
      </c>
      <c r="C44" s="89"/>
      <c r="D44" s="90">
        <v>126310</v>
      </c>
      <c r="E44" s="90">
        <v>126310</v>
      </c>
      <c r="F44" s="90">
        <v>95340</v>
      </c>
      <c r="G44" s="45">
        <v>83967</v>
      </c>
      <c r="H44" s="45">
        <v>9966</v>
      </c>
    </row>
    <row r="45" spans="1:8" ht="16.5" customHeight="1">
      <c r="A45" s="22" t="s">
        <v>264</v>
      </c>
      <c r="B45" s="25" t="s">
        <v>245</v>
      </c>
      <c r="C45" s="89"/>
      <c r="D45" s="90"/>
      <c r="E45" s="90"/>
      <c r="F45" s="90"/>
      <c r="G45" s="45"/>
      <c r="H45" s="45"/>
    </row>
    <row r="46" spans="1:8" ht="16.5" customHeight="1">
      <c r="A46" s="17" t="s">
        <v>266</v>
      </c>
      <c r="B46" s="20" t="s">
        <v>189</v>
      </c>
      <c r="C46" s="88">
        <f t="shared" ref="C46" si="53">+C47+C61+C60+C63+C66+C68+C69+C71+C67+C70</f>
        <v>0</v>
      </c>
      <c r="D46" s="88">
        <f t="shared" ref="D46:H46" si="54">+D47+D61+D60+D63+D66+D68+D69+D71+D67+D70</f>
        <v>467165770</v>
      </c>
      <c r="E46" s="88">
        <f t="shared" si="54"/>
        <v>461444190</v>
      </c>
      <c r="F46" s="88">
        <f t="shared" si="54"/>
        <v>422897840</v>
      </c>
      <c r="G46" s="88">
        <f t="shared" si="54"/>
        <v>383724322.52999991</v>
      </c>
      <c r="H46" s="88">
        <f t="shared" si="54"/>
        <v>46402299.320000008</v>
      </c>
    </row>
    <row r="47" spans="1:8" ht="16.5" customHeight="1">
      <c r="A47" s="17" t="s">
        <v>268</v>
      </c>
      <c r="B47" s="20" t="s">
        <v>247</v>
      </c>
      <c r="C47" s="88">
        <f t="shared" ref="C47" si="55">+C48+C49+C50+C51+C52+C53+C54+C55+C57</f>
        <v>0</v>
      </c>
      <c r="D47" s="88">
        <f t="shared" ref="D47:H47" si="56">+D48+D49+D50+D51+D52+D53+D54+D55+D57</f>
        <v>467132920</v>
      </c>
      <c r="E47" s="88">
        <f t="shared" si="56"/>
        <v>461411340</v>
      </c>
      <c r="F47" s="88">
        <f t="shared" si="56"/>
        <v>422871590</v>
      </c>
      <c r="G47" s="88">
        <f t="shared" si="56"/>
        <v>383701583.96999991</v>
      </c>
      <c r="H47" s="88">
        <f t="shared" si="56"/>
        <v>46389685.930000007</v>
      </c>
    </row>
    <row r="48" spans="1:8" s="19" customFormat="1" ht="16.5" customHeight="1">
      <c r="A48" s="22" t="s">
        <v>270</v>
      </c>
      <c r="B48" s="24" t="s">
        <v>249</v>
      </c>
      <c r="C48" s="89"/>
      <c r="D48" s="90">
        <v>46000</v>
      </c>
      <c r="E48" s="90">
        <v>46000</v>
      </c>
      <c r="F48" s="90">
        <v>36250</v>
      </c>
      <c r="G48" s="45">
        <v>29628.02</v>
      </c>
      <c r="H48" s="45">
        <v>2083.75</v>
      </c>
    </row>
    <row r="49" spans="1:8" s="19" customFormat="1" ht="16.5" customHeight="1">
      <c r="A49" s="22" t="s">
        <v>272</v>
      </c>
      <c r="B49" s="24" t="s">
        <v>251</v>
      </c>
      <c r="C49" s="89"/>
      <c r="D49" s="90"/>
      <c r="E49" s="90"/>
      <c r="F49" s="90"/>
      <c r="G49" s="45"/>
      <c r="H49" s="45"/>
    </row>
    <row r="50" spans="1:8" ht="16.5" customHeight="1">
      <c r="A50" s="22" t="s">
        <v>274</v>
      </c>
      <c r="B50" s="24" t="s">
        <v>253</v>
      </c>
      <c r="C50" s="89"/>
      <c r="D50" s="90">
        <v>57000</v>
      </c>
      <c r="E50" s="90">
        <v>57000</v>
      </c>
      <c r="F50" s="90">
        <v>56300</v>
      </c>
      <c r="G50" s="45">
        <v>51641.36</v>
      </c>
      <c r="H50" s="45">
        <v>4702.93</v>
      </c>
    </row>
    <row r="51" spans="1:8" ht="16.5" customHeight="1">
      <c r="A51" s="22" t="s">
        <v>276</v>
      </c>
      <c r="B51" s="24" t="s">
        <v>255</v>
      </c>
      <c r="C51" s="89"/>
      <c r="D51" s="90">
        <v>12000</v>
      </c>
      <c r="E51" s="90">
        <v>12000</v>
      </c>
      <c r="F51" s="90">
        <v>11660</v>
      </c>
      <c r="G51" s="45">
        <v>10230.5</v>
      </c>
      <c r="H51" s="45">
        <v>1126.19</v>
      </c>
    </row>
    <row r="52" spans="1:8" ht="16.5" customHeight="1">
      <c r="A52" s="22" t="s">
        <v>278</v>
      </c>
      <c r="B52" s="24" t="s">
        <v>257</v>
      </c>
      <c r="C52" s="89"/>
      <c r="D52" s="90">
        <v>8000</v>
      </c>
      <c r="E52" s="90">
        <v>8000</v>
      </c>
      <c r="F52" s="90">
        <v>5000</v>
      </c>
      <c r="G52" s="45">
        <v>2500</v>
      </c>
      <c r="H52" s="45">
        <v>0</v>
      </c>
    </row>
    <row r="53" spans="1:8" ht="16.5" customHeight="1">
      <c r="A53" s="22" t="s">
        <v>280</v>
      </c>
      <c r="B53" s="24" t="s">
        <v>259</v>
      </c>
      <c r="C53" s="89"/>
      <c r="D53" s="90"/>
      <c r="E53" s="90"/>
      <c r="F53" s="90"/>
      <c r="G53" s="45"/>
      <c r="H53" s="45"/>
    </row>
    <row r="54" spans="1:8" ht="16.5" customHeight="1">
      <c r="A54" s="22" t="s">
        <v>282</v>
      </c>
      <c r="B54" s="24" t="s">
        <v>261</v>
      </c>
      <c r="C54" s="89"/>
      <c r="D54" s="90">
        <v>84000</v>
      </c>
      <c r="E54" s="90">
        <v>84000</v>
      </c>
      <c r="F54" s="90">
        <v>67800</v>
      </c>
      <c r="G54" s="45">
        <v>58601.73</v>
      </c>
      <c r="H54" s="45">
        <v>6548.51</v>
      </c>
    </row>
    <row r="55" spans="1:8" ht="16.5" customHeight="1">
      <c r="A55" s="17" t="s">
        <v>284</v>
      </c>
      <c r="B55" s="20" t="s">
        <v>263</v>
      </c>
      <c r="C55" s="91">
        <f t="shared" ref="C55:H55" si="57">+C56+C91</f>
        <v>0</v>
      </c>
      <c r="D55" s="91">
        <f t="shared" si="57"/>
        <v>466667910</v>
      </c>
      <c r="E55" s="91">
        <f t="shared" si="57"/>
        <v>460946330</v>
      </c>
      <c r="F55" s="91">
        <f t="shared" si="57"/>
        <v>422525280</v>
      </c>
      <c r="G55" s="91">
        <f t="shared" si="57"/>
        <v>383410801.52999991</v>
      </c>
      <c r="H55" s="91">
        <f t="shared" si="57"/>
        <v>46354820.320000008</v>
      </c>
    </row>
    <row r="56" spans="1:8" ht="16.5" customHeight="1">
      <c r="A56" s="27" t="s">
        <v>286</v>
      </c>
      <c r="B56" s="28" t="s">
        <v>265</v>
      </c>
      <c r="C56" s="92"/>
      <c r="D56" s="90">
        <v>7000</v>
      </c>
      <c r="E56" s="90">
        <v>7000</v>
      </c>
      <c r="F56" s="90">
        <v>3790</v>
      </c>
      <c r="G56" s="45">
        <v>3789</v>
      </c>
      <c r="H56" s="45">
        <v>21</v>
      </c>
    </row>
    <row r="57" spans="1:8" s="19" customFormat="1" ht="16.5" customHeight="1">
      <c r="A57" s="22" t="s">
        <v>288</v>
      </c>
      <c r="B57" s="24" t="s">
        <v>267</v>
      </c>
      <c r="C57" s="89"/>
      <c r="D57" s="90">
        <v>258010</v>
      </c>
      <c r="E57" s="90">
        <v>258010</v>
      </c>
      <c r="F57" s="90">
        <v>169300</v>
      </c>
      <c r="G57" s="45">
        <v>138180.82999999999</v>
      </c>
      <c r="H57" s="45">
        <v>20404.23</v>
      </c>
    </row>
    <row r="58" spans="1:8" s="26" customFormat="1" ht="16.5" customHeight="1">
      <c r="A58" s="22"/>
      <c r="B58" s="24" t="s">
        <v>269</v>
      </c>
      <c r="C58" s="89"/>
      <c r="D58" s="90">
        <v>200</v>
      </c>
      <c r="E58" s="90">
        <v>200</v>
      </c>
      <c r="F58" s="90">
        <v>200</v>
      </c>
      <c r="G58" s="45">
        <v>200</v>
      </c>
      <c r="H58" s="45">
        <v>0</v>
      </c>
    </row>
    <row r="59" spans="1:8" ht="16.5" customHeight="1">
      <c r="A59" s="22"/>
      <c r="B59" s="24" t="s">
        <v>271</v>
      </c>
      <c r="C59" s="89"/>
      <c r="D59" s="90">
        <v>36810</v>
      </c>
      <c r="E59" s="90">
        <v>36810</v>
      </c>
      <c r="F59" s="90">
        <v>14740</v>
      </c>
      <c r="G59" s="45">
        <v>0</v>
      </c>
      <c r="H59" s="45">
        <v>0</v>
      </c>
    </row>
    <row r="60" spans="1:8" s="19" customFormat="1" ht="16.5" customHeight="1">
      <c r="A60" s="17" t="s">
        <v>292</v>
      </c>
      <c r="B60" s="24" t="s">
        <v>273</v>
      </c>
      <c r="C60" s="89"/>
      <c r="D60" s="90"/>
      <c r="E60" s="90"/>
      <c r="F60" s="90"/>
      <c r="G60" s="45"/>
      <c r="H60" s="45"/>
    </row>
    <row r="61" spans="1:8" s="19" customFormat="1" ht="16.5" customHeight="1">
      <c r="A61" s="17" t="s">
        <v>294</v>
      </c>
      <c r="B61" s="20" t="s">
        <v>275</v>
      </c>
      <c r="C61" s="93">
        <f t="shared" ref="C61:H61" si="58">+C62</f>
        <v>0</v>
      </c>
      <c r="D61" s="93">
        <f t="shared" si="58"/>
        <v>20500</v>
      </c>
      <c r="E61" s="93">
        <f t="shared" si="58"/>
        <v>20500</v>
      </c>
      <c r="F61" s="93">
        <f t="shared" si="58"/>
        <v>20500</v>
      </c>
      <c r="G61" s="93">
        <f t="shared" si="58"/>
        <v>17081.47</v>
      </c>
      <c r="H61" s="93">
        <f t="shared" si="58"/>
        <v>7854</v>
      </c>
    </row>
    <row r="62" spans="1:8" s="19" customFormat="1" ht="16.5" customHeight="1">
      <c r="A62" s="22" t="s">
        <v>296</v>
      </c>
      <c r="B62" s="24" t="s">
        <v>277</v>
      </c>
      <c r="C62" s="89"/>
      <c r="D62" s="90">
        <v>20500</v>
      </c>
      <c r="E62" s="90">
        <v>20500</v>
      </c>
      <c r="F62" s="90">
        <v>20500</v>
      </c>
      <c r="G62" s="45">
        <v>17081.47</v>
      </c>
      <c r="H62" s="45">
        <v>7854</v>
      </c>
    </row>
    <row r="63" spans="1:8" s="19" customFormat="1" ht="16.5" customHeight="1">
      <c r="A63" s="17" t="s">
        <v>298</v>
      </c>
      <c r="B63" s="20" t="s">
        <v>279</v>
      </c>
      <c r="C63" s="88">
        <f t="shared" ref="C63:H63" si="59">+C64+C65</f>
        <v>0</v>
      </c>
      <c r="D63" s="88">
        <f t="shared" si="59"/>
        <v>1000</v>
      </c>
      <c r="E63" s="88">
        <f t="shared" si="59"/>
        <v>1000</v>
      </c>
      <c r="F63" s="88">
        <f t="shared" si="59"/>
        <v>500</v>
      </c>
      <c r="G63" s="88">
        <f t="shared" si="59"/>
        <v>425</v>
      </c>
      <c r="H63" s="88">
        <f t="shared" si="59"/>
        <v>425</v>
      </c>
    </row>
    <row r="64" spans="1:8" ht="16.5" customHeight="1">
      <c r="A64" s="17" t="s">
        <v>299</v>
      </c>
      <c r="B64" s="24" t="s">
        <v>281</v>
      </c>
      <c r="C64" s="89"/>
      <c r="D64" s="90">
        <v>1000</v>
      </c>
      <c r="E64" s="90">
        <v>1000</v>
      </c>
      <c r="F64" s="90">
        <v>500</v>
      </c>
      <c r="G64" s="45">
        <v>425</v>
      </c>
      <c r="H64" s="45">
        <v>425</v>
      </c>
    </row>
    <row r="65" spans="1:8" s="19" customFormat="1" ht="16.5" customHeight="1">
      <c r="A65" s="17" t="s">
        <v>301</v>
      </c>
      <c r="B65" s="24" t="s">
        <v>283</v>
      </c>
      <c r="C65" s="89"/>
      <c r="D65" s="90"/>
      <c r="E65" s="90"/>
      <c r="F65" s="90"/>
      <c r="G65" s="45"/>
      <c r="H65" s="45"/>
    </row>
    <row r="66" spans="1:8" ht="16.5" customHeight="1">
      <c r="A66" s="22" t="s">
        <v>303</v>
      </c>
      <c r="B66" s="24" t="s">
        <v>285</v>
      </c>
      <c r="C66" s="89"/>
      <c r="D66" s="90">
        <v>1000</v>
      </c>
      <c r="E66" s="90">
        <v>1000</v>
      </c>
      <c r="F66" s="90">
        <v>0</v>
      </c>
      <c r="G66" s="45">
        <v>0</v>
      </c>
      <c r="H66" s="45">
        <v>0</v>
      </c>
    </row>
    <row r="67" spans="1:8" ht="16.5" customHeight="1">
      <c r="A67" s="22" t="s">
        <v>304</v>
      </c>
      <c r="B67" s="23" t="s">
        <v>287</v>
      </c>
      <c r="C67" s="89"/>
      <c r="D67" s="90"/>
      <c r="E67" s="90"/>
      <c r="F67" s="90"/>
      <c r="G67" s="45"/>
      <c r="H67" s="45"/>
    </row>
    <row r="68" spans="1:8" ht="16.5" customHeight="1">
      <c r="A68" s="22" t="s">
        <v>306</v>
      </c>
      <c r="B68" s="24" t="s">
        <v>289</v>
      </c>
      <c r="C68" s="89"/>
      <c r="D68" s="90"/>
      <c r="E68" s="90"/>
      <c r="F68" s="90"/>
      <c r="G68" s="45"/>
      <c r="H68" s="45"/>
    </row>
    <row r="69" spans="1:8" ht="16.5" customHeight="1">
      <c r="A69" s="22" t="s">
        <v>308</v>
      </c>
      <c r="B69" s="24" t="s">
        <v>290</v>
      </c>
      <c r="C69" s="89"/>
      <c r="D69" s="90"/>
      <c r="E69" s="90"/>
      <c r="F69" s="90"/>
      <c r="G69" s="45"/>
      <c r="H69" s="45"/>
    </row>
    <row r="70" spans="1:8" ht="45">
      <c r="A70" s="22" t="s">
        <v>309</v>
      </c>
      <c r="B70" s="24" t="s">
        <v>291</v>
      </c>
      <c r="C70" s="89"/>
      <c r="D70" s="90">
        <v>4350</v>
      </c>
      <c r="E70" s="90">
        <v>4350</v>
      </c>
      <c r="F70" s="90">
        <v>4350</v>
      </c>
      <c r="G70" s="45">
        <v>4334.3900000000003</v>
      </c>
      <c r="H70" s="45">
        <v>4334.3900000000003</v>
      </c>
    </row>
    <row r="71" spans="1:8" ht="16.5" customHeight="1">
      <c r="A71" s="17" t="s">
        <v>310</v>
      </c>
      <c r="B71" s="20" t="s">
        <v>293</v>
      </c>
      <c r="C71" s="93">
        <f t="shared" ref="C71:H71" si="60">+C72+C73</f>
        <v>0</v>
      </c>
      <c r="D71" s="93">
        <f t="shared" si="60"/>
        <v>6000</v>
      </c>
      <c r="E71" s="93">
        <f t="shared" si="60"/>
        <v>6000</v>
      </c>
      <c r="F71" s="93">
        <f t="shared" si="60"/>
        <v>900</v>
      </c>
      <c r="G71" s="93">
        <f t="shared" si="60"/>
        <v>897.7</v>
      </c>
      <c r="H71" s="93">
        <f t="shared" si="60"/>
        <v>0</v>
      </c>
    </row>
    <row r="72" spans="1:8" ht="16.5" customHeight="1">
      <c r="A72" s="22" t="s">
        <v>312</v>
      </c>
      <c r="B72" s="24" t="s">
        <v>295</v>
      </c>
      <c r="C72" s="89"/>
      <c r="D72" s="90"/>
      <c r="E72" s="90"/>
      <c r="F72" s="90"/>
      <c r="G72" s="45"/>
      <c r="H72" s="45"/>
    </row>
    <row r="73" spans="1:8" s="19" customFormat="1" ht="16.5" customHeight="1">
      <c r="A73" s="22" t="s">
        <v>314</v>
      </c>
      <c r="B73" s="24" t="s">
        <v>297</v>
      </c>
      <c r="C73" s="89"/>
      <c r="D73" s="90">
        <v>6000</v>
      </c>
      <c r="E73" s="90">
        <v>6000</v>
      </c>
      <c r="F73" s="90">
        <v>900</v>
      </c>
      <c r="G73" s="94">
        <v>897.7</v>
      </c>
      <c r="H73" s="94">
        <v>0</v>
      </c>
    </row>
    <row r="74" spans="1:8" ht="16.5" customHeight="1">
      <c r="A74" s="17" t="s">
        <v>316</v>
      </c>
      <c r="B74" s="20" t="s">
        <v>190</v>
      </c>
      <c r="C74" s="87">
        <f>+C75</f>
        <v>0</v>
      </c>
      <c r="D74" s="87">
        <f t="shared" ref="D74:H75" si="61">+D75</f>
        <v>0</v>
      </c>
      <c r="E74" s="87">
        <f t="shared" si="61"/>
        <v>0</v>
      </c>
      <c r="F74" s="87">
        <f t="shared" si="61"/>
        <v>0</v>
      </c>
      <c r="G74" s="87">
        <f t="shared" si="61"/>
        <v>0</v>
      </c>
      <c r="H74" s="87">
        <f t="shared" si="61"/>
        <v>0</v>
      </c>
    </row>
    <row r="75" spans="1:8" ht="16.5" customHeight="1">
      <c r="A75" s="29" t="s">
        <v>318</v>
      </c>
      <c r="B75" s="20" t="s">
        <v>300</v>
      </c>
      <c r="C75" s="87">
        <f>+C76</f>
        <v>0</v>
      </c>
      <c r="D75" s="87">
        <f t="shared" si="61"/>
        <v>0</v>
      </c>
      <c r="E75" s="87">
        <f t="shared" si="61"/>
        <v>0</v>
      </c>
      <c r="F75" s="87">
        <f t="shared" si="61"/>
        <v>0</v>
      </c>
      <c r="G75" s="87">
        <f t="shared" si="61"/>
        <v>0</v>
      </c>
      <c r="H75" s="87">
        <f t="shared" si="61"/>
        <v>0</v>
      </c>
    </row>
    <row r="76" spans="1:8" s="19" customFormat="1" ht="16.5" customHeight="1">
      <c r="A76" s="29" t="s">
        <v>320</v>
      </c>
      <c r="B76" s="24" t="s">
        <v>302</v>
      </c>
      <c r="C76" s="89"/>
      <c r="D76" s="90"/>
      <c r="E76" s="90"/>
      <c r="F76" s="90"/>
      <c r="G76" s="45"/>
      <c r="H76" s="45"/>
    </row>
    <row r="77" spans="1:8" s="19" customFormat="1" ht="16.5" customHeight="1">
      <c r="A77" s="29" t="s">
        <v>194</v>
      </c>
      <c r="B77" s="30" t="s">
        <v>195</v>
      </c>
      <c r="C77" s="89">
        <f t="shared" ref="C77:H77" si="62">C78+C79</f>
        <v>0</v>
      </c>
      <c r="D77" s="89">
        <f t="shared" si="62"/>
        <v>28000</v>
      </c>
      <c r="E77" s="89">
        <f t="shared" si="62"/>
        <v>28000</v>
      </c>
      <c r="F77" s="89">
        <f t="shared" si="62"/>
        <v>20270</v>
      </c>
      <c r="G77" s="89">
        <f t="shared" si="62"/>
        <v>18330</v>
      </c>
      <c r="H77" s="89">
        <f t="shared" si="62"/>
        <v>2300</v>
      </c>
    </row>
    <row r="78" spans="1:8" s="19" customFormat="1" ht="16.5" customHeight="1">
      <c r="A78" s="29" t="s">
        <v>323</v>
      </c>
      <c r="B78" s="31" t="s">
        <v>305</v>
      </c>
      <c r="C78" s="89"/>
      <c r="D78" s="90"/>
      <c r="E78" s="90"/>
      <c r="F78" s="90"/>
      <c r="G78" s="45"/>
      <c r="H78" s="45"/>
    </row>
    <row r="79" spans="1:8" ht="16.5" customHeight="1">
      <c r="A79" s="29" t="s">
        <v>325</v>
      </c>
      <c r="B79" s="31" t="s">
        <v>307</v>
      </c>
      <c r="C79" s="89"/>
      <c r="D79" s="90">
        <v>28000</v>
      </c>
      <c r="E79" s="90">
        <v>28000</v>
      </c>
      <c r="F79" s="90">
        <v>20270</v>
      </c>
      <c r="G79" s="45">
        <v>18330</v>
      </c>
      <c r="H79" s="45">
        <v>2300</v>
      </c>
    </row>
    <row r="80" spans="1:8" s="19" customFormat="1" ht="16.5" customHeight="1">
      <c r="A80" s="17" t="s">
        <v>327</v>
      </c>
      <c r="B80" s="20" t="s">
        <v>196</v>
      </c>
      <c r="C80" s="88">
        <f t="shared" ref="C80:H80" si="63">+C81</f>
        <v>0</v>
      </c>
      <c r="D80" s="88">
        <f t="shared" si="63"/>
        <v>10500</v>
      </c>
      <c r="E80" s="88">
        <f t="shared" si="63"/>
        <v>10500</v>
      </c>
      <c r="F80" s="88">
        <f t="shared" si="63"/>
        <v>10500</v>
      </c>
      <c r="G80" s="88">
        <f t="shared" si="63"/>
        <v>10479.99</v>
      </c>
      <c r="H80" s="88">
        <f t="shared" si="63"/>
        <v>0</v>
      </c>
    </row>
    <row r="81" spans="1:8" s="19" customFormat="1" ht="16.5" customHeight="1">
      <c r="A81" s="17" t="s">
        <v>329</v>
      </c>
      <c r="B81" s="20" t="s">
        <v>197</v>
      </c>
      <c r="C81" s="88">
        <f t="shared" ref="C81" si="64">+C82+C87</f>
        <v>0</v>
      </c>
      <c r="D81" s="88">
        <f t="shared" ref="D81:H81" si="65">+D82+D87</f>
        <v>10500</v>
      </c>
      <c r="E81" s="88">
        <f t="shared" si="65"/>
        <v>10500</v>
      </c>
      <c r="F81" s="88">
        <f t="shared" si="65"/>
        <v>10500</v>
      </c>
      <c r="G81" s="88">
        <f t="shared" si="65"/>
        <v>10479.99</v>
      </c>
      <c r="H81" s="88">
        <f t="shared" si="65"/>
        <v>0</v>
      </c>
    </row>
    <row r="82" spans="1:8" s="19" customFormat="1" ht="16.5" customHeight="1">
      <c r="A82" s="17" t="s">
        <v>331</v>
      </c>
      <c r="B82" s="20" t="s">
        <v>311</v>
      </c>
      <c r="C82" s="88">
        <f t="shared" ref="C82" si="66">+C84+C86+C85+C83</f>
        <v>0</v>
      </c>
      <c r="D82" s="88">
        <f t="shared" ref="D82:H82" si="67">+D84+D86+D85+D83</f>
        <v>10500</v>
      </c>
      <c r="E82" s="88">
        <f t="shared" si="67"/>
        <v>10500</v>
      </c>
      <c r="F82" s="88">
        <f t="shared" si="67"/>
        <v>10500</v>
      </c>
      <c r="G82" s="88">
        <f t="shared" si="67"/>
        <v>10479.99</v>
      </c>
      <c r="H82" s="88">
        <f t="shared" si="67"/>
        <v>0</v>
      </c>
    </row>
    <row r="83" spans="1:8" s="19" customFormat="1" ht="16.5" customHeight="1">
      <c r="A83" s="17" t="s">
        <v>333</v>
      </c>
      <c r="B83" s="23" t="s">
        <v>313</v>
      </c>
      <c r="C83" s="88"/>
      <c r="D83" s="90"/>
      <c r="E83" s="90"/>
      <c r="F83" s="90"/>
      <c r="G83" s="45"/>
      <c r="H83" s="45"/>
    </row>
    <row r="84" spans="1:8" s="19" customFormat="1" ht="16.5" customHeight="1">
      <c r="A84" s="22" t="s">
        <v>335</v>
      </c>
      <c r="B84" s="24" t="s">
        <v>315</v>
      </c>
      <c r="C84" s="89"/>
      <c r="D84" s="90">
        <v>10500</v>
      </c>
      <c r="E84" s="90">
        <v>10500</v>
      </c>
      <c r="F84" s="90">
        <v>10500</v>
      </c>
      <c r="G84" s="45">
        <v>10479.99</v>
      </c>
      <c r="H84" s="45">
        <v>0</v>
      </c>
    </row>
    <row r="85" spans="1:8" s="19" customFormat="1" ht="16.5" customHeight="1">
      <c r="A85" s="22" t="s">
        <v>337</v>
      </c>
      <c r="B85" s="23" t="s">
        <v>317</v>
      </c>
      <c r="C85" s="89"/>
      <c r="D85" s="90"/>
      <c r="E85" s="90"/>
      <c r="F85" s="90"/>
      <c r="G85" s="45"/>
      <c r="H85" s="45"/>
    </row>
    <row r="86" spans="1:8" ht="16.5" customHeight="1">
      <c r="A86" s="22" t="s">
        <v>338</v>
      </c>
      <c r="B86" s="24" t="s">
        <v>319</v>
      </c>
      <c r="C86" s="89"/>
      <c r="D86" s="90"/>
      <c r="E86" s="90"/>
      <c r="F86" s="90"/>
      <c r="G86" s="45"/>
      <c r="H86" s="45"/>
    </row>
    <row r="87" spans="1:8" ht="16.5" customHeight="1">
      <c r="A87" s="32" t="s">
        <v>340</v>
      </c>
      <c r="B87" s="23" t="s">
        <v>321</v>
      </c>
      <c r="C87" s="89"/>
      <c r="D87" s="90"/>
      <c r="E87" s="90"/>
      <c r="F87" s="90"/>
      <c r="G87" s="45"/>
      <c r="H87" s="45"/>
    </row>
    <row r="88" spans="1:8" ht="16.5" customHeight="1">
      <c r="A88" s="22" t="s">
        <v>225</v>
      </c>
      <c r="B88" s="24" t="s">
        <v>322</v>
      </c>
      <c r="C88" s="89"/>
      <c r="D88" s="90"/>
      <c r="E88" s="90"/>
      <c r="F88" s="90"/>
      <c r="G88" s="45"/>
      <c r="H88" s="45"/>
    </row>
    <row r="89" spans="1:8" ht="16.5" customHeight="1">
      <c r="A89" s="22" t="s">
        <v>342</v>
      </c>
      <c r="B89" s="24" t="s">
        <v>324</v>
      </c>
      <c r="C89" s="87">
        <f t="shared" ref="C89:H89" si="68">+C46-C91+C25+C80+C187+C77</f>
        <v>0</v>
      </c>
      <c r="D89" s="87">
        <f t="shared" si="68"/>
        <v>200020480</v>
      </c>
      <c r="E89" s="87">
        <f t="shared" si="68"/>
        <v>200020480</v>
      </c>
      <c r="F89" s="87">
        <f t="shared" si="68"/>
        <v>198457310</v>
      </c>
      <c r="G89" s="87">
        <f t="shared" si="68"/>
        <v>173911464.99000001</v>
      </c>
      <c r="H89" s="87">
        <f t="shared" si="68"/>
        <v>20092053</v>
      </c>
    </row>
    <row r="90" spans="1:8" ht="16.5" customHeight="1">
      <c r="A90" s="22"/>
      <c r="B90" s="24" t="s">
        <v>326</v>
      </c>
      <c r="C90" s="87"/>
      <c r="D90" s="90"/>
      <c r="E90" s="90"/>
      <c r="F90" s="90"/>
      <c r="G90" s="90">
        <v>-418.49</v>
      </c>
      <c r="H90" s="90">
        <v>-20</v>
      </c>
    </row>
    <row r="91" spans="1:8" ht="16.5" customHeight="1">
      <c r="A91" s="22" t="s">
        <v>345</v>
      </c>
      <c r="B91" s="20" t="s">
        <v>328</v>
      </c>
      <c r="C91" s="95">
        <f t="shared" ref="C91" si="69">+C92+C139+C168+C170+C182+C184</f>
        <v>0</v>
      </c>
      <c r="D91" s="95">
        <f t="shared" ref="D91:H91" si="70">+D92+D139+D168+D170+D182+D184</f>
        <v>466660910</v>
      </c>
      <c r="E91" s="95">
        <f t="shared" si="70"/>
        <v>460939330</v>
      </c>
      <c r="F91" s="95">
        <f t="shared" si="70"/>
        <v>422521490</v>
      </c>
      <c r="G91" s="95">
        <f t="shared" si="70"/>
        <v>383407012.52999991</v>
      </c>
      <c r="H91" s="95">
        <f t="shared" si="70"/>
        <v>46354799.320000008</v>
      </c>
    </row>
    <row r="92" spans="1:8" s="26" customFormat="1" ht="16.5" customHeight="1">
      <c r="A92" s="17" t="s">
        <v>347</v>
      </c>
      <c r="B92" s="20" t="s">
        <v>330</v>
      </c>
      <c r="C92" s="88">
        <f t="shared" ref="C92" si="71">+C93+C103+C119+C135+C137</f>
        <v>0</v>
      </c>
      <c r="D92" s="88">
        <f t="shared" ref="D92:H92" si="72">+D93+D103+D119+D135+D137</f>
        <v>178891990</v>
      </c>
      <c r="E92" s="88">
        <f t="shared" si="72"/>
        <v>172288560</v>
      </c>
      <c r="F92" s="88">
        <f t="shared" si="72"/>
        <v>165522610</v>
      </c>
      <c r="G92" s="88">
        <f t="shared" si="72"/>
        <v>155960355.86999997</v>
      </c>
      <c r="H92" s="88">
        <f t="shared" si="72"/>
        <v>15898174.82</v>
      </c>
    </row>
    <row r="93" spans="1:8" s="26" customFormat="1" ht="16.5" customHeight="1">
      <c r="A93" s="22" t="s">
        <v>349</v>
      </c>
      <c r="B93" s="20" t="s">
        <v>332</v>
      </c>
      <c r="C93" s="87">
        <f t="shared" ref="C93" si="73">+C94+C100+C101+C95+C96</f>
        <v>0</v>
      </c>
      <c r="D93" s="87">
        <f t="shared" ref="D93:H93" si="74">+D94+D100+D101+D95+D96</f>
        <v>99994600</v>
      </c>
      <c r="E93" s="87">
        <f t="shared" si="74"/>
        <v>90931830</v>
      </c>
      <c r="F93" s="87">
        <f t="shared" si="74"/>
        <v>89388610</v>
      </c>
      <c r="G93" s="87">
        <f t="shared" si="74"/>
        <v>81938883.159999996</v>
      </c>
      <c r="H93" s="87">
        <f t="shared" si="74"/>
        <v>7644310.3399999999</v>
      </c>
    </row>
    <row r="94" spans="1:8" s="26" customFormat="1" ht="16.5" customHeight="1">
      <c r="A94" s="22"/>
      <c r="B94" s="23" t="s">
        <v>334</v>
      </c>
      <c r="C94" s="89"/>
      <c r="D94" s="90">
        <v>60601000</v>
      </c>
      <c r="E94" s="90">
        <v>69511000</v>
      </c>
      <c r="F94" s="90">
        <v>68424260</v>
      </c>
      <c r="G94" s="45">
        <v>61970429.740000002</v>
      </c>
      <c r="H94" s="45">
        <v>7007664.2300000004</v>
      </c>
    </row>
    <row r="95" spans="1:8" s="26" customFormat="1" ht="16.5" customHeight="1">
      <c r="A95" s="22"/>
      <c r="B95" s="23" t="s">
        <v>336</v>
      </c>
      <c r="C95" s="89"/>
      <c r="D95" s="90">
        <v>33993990</v>
      </c>
      <c r="E95" s="90">
        <v>15888130</v>
      </c>
      <c r="F95" s="90">
        <v>15888130</v>
      </c>
      <c r="G95" s="45">
        <v>15499254.17</v>
      </c>
      <c r="H95" s="45">
        <v>0</v>
      </c>
    </row>
    <row r="96" spans="1:8" s="26" customFormat="1" ht="16.5" customHeight="1">
      <c r="A96" s="22"/>
      <c r="B96" s="100" t="s">
        <v>477</v>
      </c>
      <c r="C96" s="89">
        <f>C97+C98+C99</f>
        <v>0</v>
      </c>
      <c r="D96" s="89">
        <f t="shared" ref="D96:H96" si="75">D97+D98+D99</f>
        <v>3217440</v>
      </c>
      <c r="E96" s="89">
        <f t="shared" si="75"/>
        <v>3231530</v>
      </c>
      <c r="F96" s="89">
        <f t="shared" si="75"/>
        <v>3216780</v>
      </c>
      <c r="G96" s="89">
        <f t="shared" si="75"/>
        <v>2822880.3099999996</v>
      </c>
      <c r="H96" s="89">
        <f t="shared" si="75"/>
        <v>434083.34</v>
      </c>
    </row>
    <row r="97" spans="1:8" s="26" customFormat="1" ht="30">
      <c r="A97" s="22"/>
      <c r="B97" s="23" t="s">
        <v>478</v>
      </c>
      <c r="C97" s="89"/>
      <c r="D97" s="90">
        <v>2944850</v>
      </c>
      <c r="E97" s="90">
        <v>3008070</v>
      </c>
      <c r="F97" s="90">
        <v>2993320</v>
      </c>
      <c r="G97" s="45">
        <v>2599421.5499999998</v>
      </c>
      <c r="H97" s="45">
        <v>402603.34</v>
      </c>
    </row>
    <row r="98" spans="1:8" s="26" customFormat="1" ht="75">
      <c r="A98" s="22"/>
      <c r="B98" s="23" t="s">
        <v>479</v>
      </c>
      <c r="C98" s="89"/>
      <c r="D98" s="90">
        <v>162850</v>
      </c>
      <c r="E98" s="90">
        <v>124540</v>
      </c>
      <c r="F98" s="90">
        <v>124540</v>
      </c>
      <c r="G98" s="45">
        <v>124538.76</v>
      </c>
      <c r="H98" s="45">
        <v>17910</v>
      </c>
    </row>
    <row r="99" spans="1:8" s="26" customFormat="1" ht="75">
      <c r="A99" s="22"/>
      <c r="B99" s="23" t="s">
        <v>480</v>
      </c>
      <c r="C99" s="89"/>
      <c r="D99" s="90">
        <v>109740</v>
      </c>
      <c r="E99" s="90">
        <v>98920</v>
      </c>
      <c r="F99" s="90">
        <v>98920</v>
      </c>
      <c r="G99" s="45">
        <v>98920</v>
      </c>
      <c r="H99" s="45">
        <v>13570</v>
      </c>
    </row>
    <row r="100" spans="1:8" s="26" customFormat="1" ht="16.5" customHeight="1">
      <c r="A100" s="22"/>
      <c r="B100" s="23" t="s">
        <v>339</v>
      </c>
      <c r="C100" s="90"/>
      <c r="D100" s="90">
        <v>39170</v>
      </c>
      <c r="E100" s="90">
        <v>39170</v>
      </c>
      <c r="F100" s="90">
        <v>38440</v>
      </c>
      <c r="G100" s="45">
        <v>28303.53</v>
      </c>
      <c r="H100" s="45">
        <v>2420.17</v>
      </c>
    </row>
    <row r="101" spans="1:8" s="26" customFormat="1" ht="75">
      <c r="A101" s="22"/>
      <c r="B101" s="23" t="s">
        <v>341</v>
      </c>
      <c r="C101" s="89"/>
      <c r="D101" s="90">
        <v>2143000</v>
      </c>
      <c r="E101" s="90">
        <v>2262000</v>
      </c>
      <c r="F101" s="90">
        <v>1821000</v>
      </c>
      <c r="G101" s="45">
        <v>1618015.41</v>
      </c>
      <c r="H101" s="45">
        <v>200142.6</v>
      </c>
    </row>
    <row r="102" spans="1:8" ht="30">
      <c r="A102" s="22"/>
      <c r="B102" s="24" t="s">
        <v>326</v>
      </c>
      <c r="C102" s="89"/>
      <c r="D102" s="90"/>
      <c r="E102" s="90"/>
      <c r="F102" s="90"/>
      <c r="G102" s="45">
        <v>-11416.09</v>
      </c>
      <c r="H102" s="45">
        <v>-1586.68</v>
      </c>
    </row>
    <row r="103" spans="1:8" ht="45">
      <c r="A103" s="22" t="s">
        <v>357</v>
      </c>
      <c r="B103" s="20" t="s">
        <v>343</v>
      </c>
      <c r="C103" s="89">
        <f t="shared" ref="C103:H103" si="76">C104+C105+C106+C107+C108+C109+C111+C110+C112</f>
        <v>0</v>
      </c>
      <c r="D103" s="89">
        <f t="shared" si="76"/>
        <v>52550200</v>
      </c>
      <c r="E103" s="89">
        <f t="shared" si="76"/>
        <v>55489000</v>
      </c>
      <c r="F103" s="89">
        <f t="shared" si="76"/>
        <v>55489000</v>
      </c>
      <c r="G103" s="89">
        <f t="shared" si="76"/>
        <v>55484948.82</v>
      </c>
      <c r="H103" s="89">
        <f t="shared" si="76"/>
        <v>6053308.8200000003</v>
      </c>
    </row>
    <row r="104" spans="1:8" ht="16.5" customHeight="1">
      <c r="A104" s="22"/>
      <c r="B104" s="23" t="s">
        <v>344</v>
      </c>
      <c r="C104" s="89"/>
      <c r="D104" s="90">
        <v>1149790</v>
      </c>
      <c r="E104" s="90">
        <v>1100000</v>
      </c>
      <c r="F104" s="90">
        <v>1100000</v>
      </c>
      <c r="G104" s="45">
        <v>1099150</v>
      </c>
      <c r="H104" s="45">
        <v>99560</v>
      </c>
    </row>
    <row r="105" spans="1:8" ht="30">
      <c r="A105" s="22"/>
      <c r="B105" s="23" t="s">
        <v>346</v>
      </c>
      <c r="C105" s="89"/>
      <c r="D105" s="90">
        <v>540000</v>
      </c>
      <c r="E105" s="90"/>
      <c r="F105" s="90"/>
      <c r="G105" s="45"/>
      <c r="H105" s="45"/>
    </row>
    <row r="106" spans="1:8" s="19" customFormat="1" ht="16.5" customHeight="1">
      <c r="A106" s="22"/>
      <c r="B106" s="23" t="s">
        <v>348</v>
      </c>
      <c r="C106" s="89"/>
      <c r="D106" s="90">
        <v>66000</v>
      </c>
      <c r="E106" s="90">
        <v>104000</v>
      </c>
      <c r="F106" s="90">
        <v>104000</v>
      </c>
      <c r="G106" s="45">
        <v>103060</v>
      </c>
      <c r="H106" s="45">
        <v>26650</v>
      </c>
    </row>
    <row r="107" spans="1:8" ht="16.5" customHeight="1">
      <c r="A107" s="22"/>
      <c r="B107" s="23" t="s">
        <v>350</v>
      </c>
      <c r="C107" s="89"/>
      <c r="D107" s="90">
        <v>27375000</v>
      </c>
      <c r="E107" s="90">
        <v>29693000</v>
      </c>
      <c r="F107" s="90">
        <v>29693000</v>
      </c>
      <c r="G107" s="45">
        <v>29692208.82</v>
      </c>
      <c r="H107" s="45">
        <v>3357568.82</v>
      </c>
    </row>
    <row r="108" spans="1:8">
      <c r="A108" s="22"/>
      <c r="B108" s="34" t="s">
        <v>351</v>
      </c>
      <c r="C108" s="89"/>
      <c r="D108" s="90"/>
      <c r="E108" s="90"/>
      <c r="F108" s="90"/>
      <c r="G108" s="45"/>
      <c r="H108" s="45"/>
    </row>
    <row r="109" spans="1:8" ht="30">
      <c r="A109" s="22"/>
      <c r="B109" s="23" t="s">
        <v>352</v>
      </c>
      <c r="C109" s="89"/>
      <c r="D109" s="90">
        <v>699460</v>
      </c>
      <c r="E109" s="90">
        <v>573000</v>
      </c>
      <c r="F109" s="90">
        <v>573000</v>
      </c>
      <c r="G109" s="45">
        <v>572600</v>
      </c>
      <c r="H109" s="45">
        <v>53510</v>
      </c>
    </row>
    <row r="110" spans="1:8" ht="16.5" customHeight="1">
      <c r="A110" s="22"/>
      <c r="B110" s="35" t="s">
        <v>353</v>
      </c>
      <c r="C110" s="89"/>
      <c r="D110" s="90"/>
      <c r="E110" s="90"/>
      <c r="F110" s="90"/>
      <c r="G110" s="45"/>
      <c r="H110" s="45"/>
    </row>
    <row r="111" spans="1:8">
      <c r="A111" s="22"/>
      <c r="B111" s="35" t="s">
        <v>354</v>
      </c>
      <c r="C111" s="89"/>
      <c r="D111" s="90">
        <v>17094120</v>
      </c>
      <c r="E111" s="90">
        <v>18440000</v>
      </c>
      <c r="F111" s="90">
        <v>18440000</v>
      </c>
      <c r="G111" s="96">
        <v>18439210</v>
      </c>
      <c r="H111" s="96">
        <v>1983440</v>
      </c>
    </row>
    <row r="112" spans="1:8" ht="45">
      <c r="A112" s="22"/>
      <c r="B112" s="36" t="s">
        <v>355</v>
      </c>
      <c r="C112" s="89">
        <f>C113+C114+C117+C115+C116</f>
        <v>0</v>
      </c>
      <c r="D112" s="89">
        <f t="shared" ref="D112:H112" si="77">D113+D114+D117+D115+D116</f>
        <v>5625830</v>
      </c>
      <c r="E112" s="89">
        <f t="shared" si="77"/>
        <v>5579000</v>
      </c>
      <c r="F112" s="89">
        <f t="shared" si="77"/>
        <v>5579000</v>
      </c>
      <c r="G112" s="89">
        <f t="shared" si="77"/>
        <v>5578720</v>
      </c>
      <c r="H112" s="89">
        <f t="shared" si="77"/>
        <v>532580</v>
      </c>
    </row>
    <row r="113" spans="1:8" ht="16.5" customHeight="1">
      <c r="A113" s="22"/>
      <c r="B113" s="35" t="s">
        <v>356</v>
      </c>
      <c r="C113" s="89"/>
      <c r="D113" s="90">
        <v>5625830</v>
      </c>
      <c r="E113" s="90">
        <v>5579000</v>
      </c>
      <c r="F113" s="90">
        <v>5579000</v>
      </c>
      <c r="G113" s="45">
        <v>5578720</v>
      </c>
      <c r="H113" s="45">
        <v>532580</v>
      </c>
    </row>
    <row r="114" spans="1:8" ht="30">
      <c r="A114" s="22"/>
      <c r="B114" s="35" t="s">
        <v>492</v>
      </c>
      <c r="C114" s="89"/>
      <c r="D114" s="90"/>
      <c r="E114" s="90"/>
      <c r="F114" s="90"/>
      <c r="G114" s="45"/>
      <c r="H114" s="45"/>
    </row>
    <row r="115" spans="1:8" ht="30">
      <c r="A115" s="22"/>
      <c r="B115" s="35" t="s">
        <v>493</v>
      </c>
      <c r="C115" s="89"/>
      <c r="D115" s="90"/>
      <c r="E115" s="90"/>
      <c r="F115" s="90"/>
      <c r="G115" s="45"/>
      <c r="H115" s="45"/>
    </row>
    <row r="116" spans="1:8" ht="30">
      <c r="A116" s="22"/>
      <c r="B116" s="35" t="s">
        <v>501</v>
      </c>
      <c r="C116" s="89"/>
      <c r="D116" s="90"/>
      <c r="E116" s="90"/>
      <c r="F116" s="90"/>
      <c r="G116" s="45"/>
      <c r="H116" s="45"/>
    </row>
    <row r="117" spans="1:8" ht="30">
      <c r="A117" s="22"/>
      <c r="B117" s="35" t="s">
        <v>358</v>
      </c>
      <c r="C117" s="89"/>
      <c r="D117" s="90"/>
      <c r="E117" s="90"/>
      <c r="F117" s="90"/>
      <c r="G117" s="45"/>
      <c r="H117" s="45"/>
    </row>
    <row r="118" spans="1:8" ht="30">
      <c r="A118" s="22"/>
      <c r="B118" s="24" t="s">
        <v>326</v>
      </c>
      <c r="C118" s="89"/>
      <c r="D118" s="90"/>
      <c r="E118" s="90"/>
      <c r="F118" s="90"/>
      <c r="G118" s="45">
        <v>-469.92</v>
      </c>
      <c r="H118" s="45">
        <v>0</v>
      </c>
    </row>
    <row r="119" spans="1:8" ht="36" customHeight="1">
      <c r="A119" s="17" t="s">
        <v>368</v>
      </c>
      <c r="B119" s="20" t="s">
        <v>359</v>
      </c>
      <c r="C119" s="89">
        <f t="shared" ref="C119:H119" si="78">C120+C121+C122+C123+C124+C125+C126+C127+C128+C129</f>
        <v>0</v>
      </c>
      <c r="D119" s="89">
        <f t="shared" si="78"/>
        <v>3610230</v>
      </c>
      <c r="E119" s="89">
        <f t="shared" si="78"/>
        <v>2758000</v>
      </c>
      <c r="F119" s="89">
        <f t="shared" si="78"/>
        <v>2758000</v>
      </c>
      <c r="G119" s="89">
        <f t="shared" si="78"/>
        <v>2756438.23</v>
      </c>
      <c r="H119" s="89">
        <f t="shared" si="78"/>
        <v>197940</v>
      </c>
    </row>
    <row r="120" spans="1:8">
      <c r="A120" s="22"/>
      <c r="B120" s="23" t="s">
        <v>350</v>
      </c>
      <c r="C120" s="89"/>
      <c r="D120" s="90">
        <v>2236080</v>
      </c>
      <c r="E120" s="90">
        <v>1735000</v>
      </c>
      <c r="F120" s="90">
        <v>1735000</v>
      </c>
      <c r="G120" s="45">
        <v>1734160</v>
      </c>
      <c r="H120" s="45">
        <v>197940</v>
      </c>
    </row>
    <row r="121" spans="1:8" ht="30">
      <c r="A121" s="22"/>
      <c r="B121" s="37" t="s">
        <v>360</v>
      </c>
      <c r="C121" s="89"/>
      <c r="D121" s="90">
        <v>609540</v>
      </c>
      <c r="E121" s="90">
        <v>561000</v>
      </c>
      <c r="F121" s="90">
        <v>561000</v>
      </c>
      <c r="G121" s="45">
        <v>560540</v>
      </c>
      <c r="H121" s="45">
        <v>0</v>
      </c>
    </row>
    <row r="122" spans="1:8" ht="16.5" customHeight="1">
      <c r="A122" s="22"/>
      <c r="B122" s="38" t="s">
        <v>361</v>
      </c>
      <c r="C122" s="89"/>
      <c r="D122" s="90">
        <v>764610</v>
      </c>
      <c r="E122" s="90">
        <v>462000</v>
      </c>
      <c r="F122" s="90">
        <v>462000</v>
      </c>
      <c r="G122" s="45">
        <v>461738.23</v>
      </c>
      <c r="H122" s="45">
        <v>0</v>
      </c>
    </row>
    <row r="123" spans="1:8" ht="20.25" customHeight="1">
      <c r="A123" s="22"/>
      <c r="B123" s="38" t="s">
        <v>362</v>
      </c>
      <c r="C123" s="89"/>
      <c r="D123" s="90"/>
      <c r="E123" s="90"/>
      <c r="F123" s="90"/>
      <c r="G123" s="45"/>
      <c r="H123" s="45"/>
    </row>
    <row r="124" spans="1:8" ht="16.5" customHeight="1">
      <c r="A124" s="22"/>
      <c r="B124" s="38" t="s">
        <v>363</v>
      </c>
      <c r="C124" s="89"/>
      <c r="D124" s="90"/>
      <c r="E124" s="90"/>
      <c r="F124" s="90"/>
      <c r="G124" s="45"/>
      <c r="H124" s="45"/>
    </row>
    <row r="125" spans="1:8" ht="16.5" customHeight="1">
      <c r="A125" s="22"/>
      <c r="B125" s="23" t="s">
        <v>344</v>
      </c>
      <c r="C125" s="89"/>
      <c r="D125" s="90"/>
      <c r="E125" s="90"/>
      <c r="F125" s="90"/>
      <c r="G125" s="45"/>
      <c r="H125" s="45"/>
    </row>
    <row r="126" spans="1:8" ht="16.5" customHeight="1">
      <c r="A126" s="22"/>
      <c r="B126" s="38" t="s">
        <v>364</v>
      </c>
      <c r="C126" s="89"/>
      <c r="D126" s="90"/>
      <c r="E126" s="90"/>
      <c r="F126" s="90"/>
      <c r="G126" s="97"/>
      <c r="H126" s="97"/>
    </row>
    <row r="127" spans="1:8">
      <c r="A127" s="22"/>
      <c r="B127" s="39" t="s">
        <v>365</v>
      </c>
      <c r="C127" s="89"/>
      <c r="D127" s="90"/>
      <c r="E127" s="90"/>
      <c r="F127" s="90"/>
      <c r="G127" s="97"/>
      <c r="H127" s="97"/>
    </row>
    <row r="128" spans="1:8" s="19" customFormat="1" ht="30">
      <c r="A128" s="22"/>
      <c r="B128" s="39" t="s">
        <v>366</v>
      </c>
      <c r="C128" s="89"/>
      <c r="D128" s="90"/>
      <c r="E128" s="90"/>
      <c r="F128" s="90"/>
      <c r="G128" s="97"/>
      <c r="H128" s="97"/>
    </row>
    <row r="129" spans="1:8" s="19" customFormat="1" ht="30">
      <c r="A129" s="22"/>
      <c r="B129" s="40" t="s">
        <v>367</v>
      </c>
      <c r="C129" s="89">
        <f t="shared" ref="C129:H129" si="79">C130+C131+C132+C133</f>
        <v>0</v>
      </c>
      <c r="D129" s="89">
        <f t="shared" si="79"/>
        <v>0</v>
      </c>
      <c r="E129" s="89">
        <f t="shared" si="79"/>
        <v>0</v>
      </c>
      <c r="F129" s="89">
        <f t="shared" si="79"/>
        <v>0</v>
      </c>
      <c r="G129" s="89">
        <f t="shared" si="79"/>
        <v>0</v>
      </c>
      <c r="H129" s="89">
        <f t="shared" si="79"/>
        <v>0</v>
      </c>
    </row>
    <row r="130" spans="1:8" s="19" customFormat="1">
      <c r="A130" s="22"/>
      <c r="B130" s="41" t="s">
        <v>369</v>
      </c>
      <c r="C130" s="89"/>
      <c r="D130" s="90"/>
      <c r="E130" s="90"/>
      <c r="F130" s="90"/>
      <c r="G130" s="97"/>
      <c r="H130" s="97"/>
    </row>
    <row r="131" spans="1:8" s="19" customFormat="1" ht="30">
      <c r="A131" s="22"/>
      <c r="B131" s="41" t="s">
        <v>370</v>
      </c>
      <c r="C131" s="89"/>
      <c r="D131" s="90"/>
      <c r="E131" s="90"/>
      <c r="F131" s="90"/>
      <c r="G131" s="97"/>
      <c r="H131" s="97"/>
    </row>
    <row r="132" spans="1:8" s="19" customFormat="1" ht="30">
      <c r="A132" s="22"/>
      <c r="B132" s="41" t="s">
        <v>371</v>
      </c>
      <c r="C132" s="89"/>
      <c r="D132" s="90"/>
      <c r="E132" s="90"/>
      <c r="F132" s="90"/>
      <c r="G132" s="97"/>
      <c r="H132" s="97"/>
    </row>
    <row r="133" spans="1:8" s="19" customFormat="1" ht="30">
      <c r="A133" s="22"/>
      <c r="B133" s="41" t="s">
        <v>372</v>
      </c>
      <c r="C133" s="89"/>
      <c r="D133" s="90"/>
      <c r="E133" s="90"/>
      <c r="F133" s="90"/>
      <c r="G133" s="97"/>
      <c r="H133" s="97"/>
    </row>
    <row r="134" spans="1:8" s="19" customFormat="1" ht="30">
      <c r="A134" s="22"/>
      <c r="B134" s="24" t="s">
        <v>326</v>
      </c>
      <c r="C134" s="89"/>
      <c r="D134" s="90"/>
      <c r="E134" s="90"/>
      <c r="F134" s="90"/>
      <c r="G134" s="97"/>
      <c r="H134" s="97"/>
    </row>
    <row r="135" spans="1:8" s="19" customFormat="1" ht="30">
      <c r="A135" s="22" t="s">
        <v>381</v>
      </c>
      <c r="B135" s="24" t="s">
        <v>373</v>
      </c>
      <c r="C135" s="87"/>
      <c r="D135" s="90">
        <v>18014960</v>
      </c>
      <c r="E135" s="90">
        <v>18298730</v>
      </c>
      <c r="F135" s="90">
        <v>14064000</v>
      </c>
      <c r="G135" s="45">
        <v>12366585.66</v>
      </c>
      <c r="H135" s="45">
        <v>1520465.66</v>
      </c>
    </row>
    <row r="136" spans="1:8" s="19" customFormat="1" ht="16.5" customHeight="1">
      <c r="A136" s="22"/>
      <c r="B136" s="24" t="s">
        <v>326</v>
      </c>
      <c r="C136" s="87"/>
      <c r="D136" s="90"/>
      <c r="E136" s="90"/>
      <c r="F136" s="90"/>
      <c r="G136" s="45"/>
      <c r="H136" s="45"/>
    </row>
    <row r="137" spans="1:8" s="19" customFormat="1" ht="16.5" customHeight="1">
      <c r="A137" s="22" t="s">
        <v>382</v>
      </c>
      <c r="B137" s="24" t="s">
        <v>374</v>
      </c>
      <c r="C137" s="89"/>
      <c r="D137" s="90">
        <v>4722000</v>
      </c>
      <c r="E137" s="90">
        <v>4811000</v>
      </c>
      <c r="F137" s="90">
        <v>3823000</v>
      </c>
      <c r="G137" s="94">
        <v>3413500</v>
      </c>
      <c r="H137" s="94">
        <v>482150</v>
      </c>
    </row>
    <row r="138" spans="1:8" s="19" customFormat="1" ht="16.5" customHeight="1">
      <c r="A138" s="22"/>
      <c r="B138" s="24" t="s">
        <v>326</v>
      </c>
      <c r="C138" s="89"/>
      <c r="D138" s="90"/>
      <c r="E138" s="90"/>
      <c r="F138" s="90"/>
      <c r="G138" s="94"/>
      <c r="H138" s="94"/>
    </row>
    <row r="139" spans="1:8" ht="16.5" customHeight="1">
      <c r="A139" s="17" t="s">
        <v>384</v>
      </c>
      <c r="B139" s="20" t="s">
        <v>375</v>
      </c>
      <c r="C139" s="88">
        <f t="shared" ref="C139" si="80">+C140+C148+C152+C156+C163</f>
        <v>0</v>
      </c>
      <c r="D139" s="88">
        <f t="shared" ref="D139:H139" si="81">+D140+D148+D152+D156+D163</f>
        <v>101891220</v>
      </c>
      <c r="E139" s="88">
        <f t="shared" si="81"/>
        <v>102034110</v>
      </c>
      <c r="F139" s="88">
        <f t="shared" si="81"/>
        <v>80106620</v>
      </c>
      <c r="G139" s="88">
        <f t="shared" si="81"/>
        <v>71073546.449999988</v>
      </c>
      <c r="H139" s="88">
        <f t="shared" si="81"/>
        <v>10221339.910000002</v>
      </c>
    </row>
    <row r="140" spans="1:8" ht="16.5" customHeight="1">
      <c r="A140" s="17" t="s">
        <v>386</v>
      </c>
      <c r="B140" s="20" t="s">
        <v>376</v>
      </c>
      <c r="C140" s="87">
        <f>+C141+C144+C145+C146</f>
        <v>0</v>
      </c>
      <c r="D140" s="87">
        <f t="shared" ref="D140:H140" si="82">+D141+D144+D145+D146</f>
        <v>64586330</v>
      </c>
      <c r="E140" s="87">
        <f t="shared" si="82"/>
        <v>64233220</v>
      </c>
      <c r="F140" s="87">
        <f t="shared" si="82"/>
        <v>50803090</v>
      </c>
      <c r="G140" s="87">
        <f t="shared" si="82"/>
        <v>45127983.130000003</v>
      </c>
      <c r="H140" s="87">
        <f t="shared" si="82"/>
        <v>6195335.0700000003</v>
      </c>
    </row>
    <row r="141" spans="1:8" s="19" customFormat="1" ht="16.5" customHeight="1">
      <c r="A141" s="22"/>
      <c r="B141" s="42" t="s">
        <v>377</v>
      </c>
      <c r="C141" s="89"/>
      <c r="D141" s="90">
        <v>58463000</v>
      </c>
      <c r="E141" s="90">
        <v>58535000</v>
      </c>
      <c r="F141" s="90">
        <v>45915550</v>
      </c>
      <c r="G141" s="45">
        <f>G142+G143</f>
        <v>41164150</v>
      </c>
      <c r="H141" s="45">
        <f>H142+H143</f>
        <v>5740022.5700000003</v>
      </c>
    </row>
    <row r="142" spans="1:8" s="19" customFormat="1" ht="16.5" customHeight="1">
      <c r="A142" s="22"/>
      <c r="B142" s="85" t="s">
        <v>378</v>
      </c>
      <c r="C142" s="89"/>
      <c r="D142" s="90"/>
      <c r="E142" s="90"/>
      <c r="F142" s="90"/>
      <c r="G142" s="45">
        <v>22408878.399999999</v>
      </c>
      <c r="H142" s="45">
        <v>3211150.86</v>
      </c>
    </row>
    <row r="143" spans="1:8" s="19" customFormat="1" ht="16.5" customHeight="1">
      <c r="A143" s="22"/>
      <c r="B143" s="85" t="s">
        <v>379</v>
      </c>
      <c r="C143" s="89"/>
      <c r="D143" s="90"/>
      <c r="E143" s="90"/>
      <c r="F143" s="90"/>
      <c r="G143" s="45">
        <v>18755271.600000001</v>
      </c>
      <c r="H143" s="45">
        <v>2528871.71</v>
      </c>
    </row>
    <row r="144" spans="1:8" s="19" customFormat="1" ht="16.5" customHeight="1">
      <c r="A144" s="22"/>
      <c r="B144" s="42" t="s">
        <v>380</v>
      </c>
      <c r="C144" s="89"/>
      <c r="D144" s="90">
        <v>4321000</v>
      </c>
      <c r="E144" s="90">
        <v>4587890</v>
      </c>
      <c r="F144" s="90">
        <v>3795890</v>
      </c>
      <c r="G144" s="23">
        <v>3350528.13</v>
      </c>
      <c r="H144" s="23">
        <v>412492.5</v>
      </c>
    </row>
    <row r="145" spans="1:8" s="19" customFormat="1" ht="60">
      <c r="A145" s="22"/>
      <c r="B145" s="42" t="s">
        <v>481</v>
      </c>
      <c r="C145" s="89"/>
      <c r="D145" s="90">
        <v>1172330</v>
      </c>
      <c r="E145" s="90">
        <v>570330</v>
      </c>
      <c r="F145" s="90">
        <v>551650</v>
      </c>
      <c r="G145" s="23">
        <v>406350</v>
      </c>
      <c r="H145" s="23">
        <v>420</v>
      </c>
    </row>
    <row r="146" spans="1:8" s="19" customFormat="1" ht="60">
      <c r="A146" s="22"/>
      <c r="B146" s="42" t="s">
        <v>494</v>
      </c>
      <c r="C146" s="89"/>
      <c r="D146" s="90">
        <v>630000</v>
      </c>
      <c r="E146" s="90">
        <v>540000</v>
      </c>
      <c r="F146" s="90">
        <v>540000</v>
      </c>
      <c r="G146" s="23">
        <v>206955</v>
      </c>
      <c r="H146" s="23">
        <v>42400</v>
      </c>
    </row>
    <row r="147" spans="1:8" s="19" customFormat="1" ht="16.5" customHeight="1">
      <c r="A147" s="22"/>
      <c r="B147" s="24" t="s">
        <v>326</v>
      </c>
      <c r="C147" s="89"/>
      <c r="D147" s="90"/>
      <c r="E147" s="90"/>
      <c r="F147" s="90"/>
      <c r="G147" s="23">
        <v>-6247.78</v>
      </c>
      <c r="H147" s="23">
        <v>-134.81</v>
      </c>
    </row>
    <row r="148" spans="1:8" s="19" customFormat="1" ht="16.5" customHeight="1">
      <c r="A148" s="22" t="s">
        <v>392</v>
      </c>
      <c r="B148" s="43" t="s">
        <v>495</v>
      </c>
      <c r="C148" s="89">
        <f>C149+C150</f>
        <v>0</v>
      </c>
      <c r="D148" s="89">
        <f t="shared" ref="D148:H148" si="83">D149+D150</f>
        <v>19290000</v>
      </c>
      <c r="E148" s="89">
        <f t="shared" si="83"/>
        <v>19351000</v>
      </c>
      <c r="F148" s="89">
        <f t="shared" si="83"/>
        <v>13272000</v>
      </c>
      <c r="G148" s="89">
        <f t="shared" si="83"/>
        <v>12099290</v>
      </c>
      <c r="H148" s="89">
        <f t="shared" si="83"/>
        <v>2150002.9</v>
      </c>
    </row>
    <row r="149" spans="1:8" s="19" customFormat="1" ht="16.5" customHeight="1">
      <c r="A149" s="22"/>
      <c r="B149" s="101" t="s">
        <v>334</v>
      </c>
      <c r="C149" s="89"/>
      <c r="D149" s="90">
        <v>19290000</v>
      </c>
      <c r="E149" s="90">
        <v>19351000</v>
      </c>
      <c r="F149" s="90">
        <v>13272000</v>
      </c>
      <c r="G149" s="89">
        <v>12099290</v>
      </c>
      <c r="H149" s="89">
        <v>2150002.9</v>
      </c>
    </row>
    <row r="150" spans="1:8" s="19" customFormat="1" ht="16.5" customHeight="1">
      <c r="A150" s="22"/>
      <c r="B150" s="101" t="s">
        <v>496</v>
      </c>
      <c r="C150" s="89"/>
      <c r="D150" s="90"/>
      <c r="E150" s="90"/>
      <c r="F150" s="90"/>
      <c r="G150" s="89"/>
      <c r="H150" s="89"/>
    </row>
    <row r="151" spans="1:8" s="19" customFormat="1" ht="16.5" customHeight="1">
      <c r="A151" s="22"/>
      <c r="B151" s="24" t="s">
        <v>326</v>
      </c>
      <c r="C151" s="89"/>
      <c r="D151" s="90"/>
      <c r="E151" s="90"/>
      <c r="F151" s="90"/>
      <c r="G151" s="23">
        <v>-7307.8</v>
      </c>
      <c r="H151" s="23">
        <v>-144.56</v>
      </c>
    </row>
    <row r="152" spans="1:8" s="19" customFormat="1" ht="16.5" customHeight="1">
      <c r="A152" s="17" t="s">
        <v>394</v>
      </c>
      <c r="B152" s="44" t="s">
        <v>383</v>
      </c>
      <c r="C152" s="89">
        <f t="shared" ref="C152:H152" si="84">+C153+C154</f>
        <v>0</v>
      </c>
      <c r="D152" s="89">
        <f t="shared" si="84"/>
        <v>2255000</v>
      </c>
      <c r="E152" s="89">
        <f t="shared" si="84"/>
        <v>2260000</v>
      </c>
      <c r="F152" s="89">
        <f t="shared" si="84"/>
        <v>1682640</v>
      </c>
      <c r="G152" s="89">
        <f t="shared" si="84"/>
        <v>1473610</v>
      </c>
      <c r="H152" s="89">
        <f t="shared" si="84"/>
        <v>176000.71</v>
      </c>
    </row>
    <row r="153" spans="1:8" s="19" customFormat="1" ht="16.5" customHeight="1">
      <c r="A153" s="22"/>
      <c r="B153" s="42" t="s">
        <v>377</v>
      </c>
      <c r="C153" s="89"/>
      <c r="D153" s="90">
        <v>2255000</v>
      </c>
      <c r="E153" s="90">
        <v>2260000</v>
      </c>
      <c r="F153" s="90">
        <v>1682640</v>
      </c>
      <c r="G153" s="45">
        <v>1473610</v>
      </c>
      <c r="H153" s="45">
        <v>176000.71</v>
      </c>
    </row>
    <row r="154" spans="1:8" s="19" customFormat="1" ht="16.5" customHeight="1">
      <c r="A154" s="22"/>
      <c r="B154" s="42" t="s">
        <v>385</v>
      </c>
      <c r="C154" s="89"/>
      <c r="D154" s="90"/>
      <c r="E154" s="90"/>
      <c r="F154" s="90"/>
      <c r="G154" s="45"/>
      <c r="H154" s="45"/>
    </row>
    <row r="155" spans="1:8" ht="16.5" customHeight="1">
      <c r="A155" s="22"/>
      <c r="B155" s="24" t="s">
        <v>326</v>
      </c>
      <c r="C155" s="89"/>
      <c r="D155" s="90"/>
      <c r="E155" s="90"/>
      <c r="F155" s="90"/>
      <c r="G155" s="45">
        <v>-1308.8</v>
      </c>
      <c r="H155" s="45">
        <v>-776.8</v>
      </c>
    </row>
    <row r="156" spans="1:8" ht="16.5" customHeight="1">
      <c r="A156" s="17" t="s">
        <v>396</v>
      </c>
      <c r="B156" s="44" t="s">
        <v>387</v>
      </c>
      <c r="C156" s="87">
        <f>+C157+C158+C159+C160+C161</f>
        <v>0</v>
      </c>
      <c r="D156" s="87">
        <f t="shared" ref="D156:H156" si="85">+D157+D158+D159+D160+D161</f>
        <v>11735890</v>
      </c>
      <c r="E156" s="87">
        <f t="shared" si="85"/>
        <v>12029890</v>
      </c>
      <c r="F156" s="87">
        <f t="shared" si="85"/>
        <v>11123890</v>
      </c>
      <c r="G156" s="87">
        <f t="shared" si="85"/>
        <v>9521700</v>
      </c>
      <c r="H156" s="87">
        <f t="shared" si="85"/>
        <v>1374656.23</v>
      </c>
    </row>
    <row r="157" spans="1:8">
      <c r="A157" s="22"/>
      <c r="B157" s="23" t="s">
        <v>388</v>
      </c>
      <c r="C157" s="89"/>
      <c r="D157" s="90">
        <v>11735890</v>
      </c>
      <c r="E157" s="90">
        <v>12029890</v>
      </c>
      <c r="F157" s="90">
        <v>11123890</v>
      </c>
      <c r="G157" s="45">
        <v>9521700</v>
      </c>
      <c r="H157" s="45">
        <v>1374656.23</v>
      </c>
    </row>
    <row r="158" spans="1:8" ht="30">
      <c r="A158" s="22"/>
      <c r="B158" s="23" t="s">
        <v>389</v>
      </c>
      <c r="C158" s="89"/>
      <c r="D158" s="90"/>
      <c r="E158" s="90"/>
      <c r="F158" s="90"/>
      <c r="G158" s="45"/>
      <c r="H158" s="45"/>
    </row>
    <row r="159" spans="1:8" ht="30">
      <c r="A159" s="22"/>
      <c r="B159" s="23" t="s">
        <v>390</v>
      </c>
      <c r="C159" s="89"/>
      <c r="D159" s="90"/>
      <c r="E159" s="90"/>
      <c r="F159" s="90"/>
      <c r="G159" s="45"/>
      <c r="H159" s="45"/>
    </row>
    <row r="160" spans="1:8" s="19" customFormat="1" ht="45">
      <c r="A160" s="22"/>
      <c r="B160" s="23" t="s">
        <v>391</v>
      </c>
      <c r="C160" s="89"/>
      <c r="D160" s="90"/>
      <c r="E160" s="90"/>
      <c r="F160" s="90"/>
      <c r="G160" s="45"/>
      <c r="H160" s="45"/>
    </row>
    <row r="161" spans="1:8" s="19" customFormat="1" ht="30">
      <c r="A161" s="22"/>
      <c r="B161" s="23" t="s">
        <v>496</v>
      </c>
      <c r="C161" s="89"/>
      <c r="D161" s="90"/>
      <c r="E161" s="90"/>
      <c r="F161" s="90"/>
      <c r="G161" s="45"/>
      <c r="H161" s="45"/>
    </row>
    <row r="162" spans="1:8" ht="30">
      <c r="A162" s="22"/>
      <c r="B162" s="24" t="s">
        <v>326</v>
      </c>
      <c r="C162" s="89"/>
      <c r="D162" s="90"/>
      <c r="E162" s="90"/>
      <c r="F162" s="90"/>
      <c r="G162" s="45">
        <v>-4716.71</v>
      </c>
      <c r="H162" s="45">
        <v>0</v>
      </c>
    </row>
    <row r="163" spans="1:8" ht="16.5" customHeight="1">
      <c r="A163" s="17" t="s">
        <v>401</v>
      </c>
      <c r="B163" s="44" t="s">
        <v>393</v>
      </c>
      <c r="C163" s="89">
        <f>+C164+C165+C166</f>
        <v>0</v>
      </c>
      <c r="D163" s="89">
        <f t="shared" ref="D163:H163" si="86">+D164+D165+D166</f>
        <v>4024000</v>
      </c>
      <c r="E163" s="89">
        <f t="shared" si="86"/>
        <v>4160000</v>
      </c>
      <c r="F163" s="89">
        <f t="shared" si="86"/>
        <v>3225000</v>
      </c>
      <c r="G163" s="89">
        <f t="shared" si="86"/>
        <v>2850963.32</v>
      </c>
      <c r="H163" s="89">
        <f t="shared" si="86"/>
        <v>325345</v>
      </c>
    </row>
    <row r="164" spans="1:8" ht="16.5" customHeight="1">
      <c r="A164" s="17"/>
      <c r="B164" s="42" t="s">
        <v>377</v>
      </c>
      <c r="C164" s="89"/>
      <c r="D164" s="90">
        <v>4024000</v>
      </c>
      <c r="E164" s="90">
        <v>4160000</v>
      </c>
      <c r="F164" s="90">
        <v>3225000</v>
      </c>
      <c r="G164" s="45">
        <v>2850963.32</v>
      </c>
      <c r="H164" s="45">
        <v>325345</v>
      </c>
    </row>
    <row r="165" spans="1:8" ht="16.5" customHeight="1">
      <c r="A165" s="22"/>
      <c r="B165" s="42" t="s">
        <v>385</v>
      </c>
      <c r="C165" s="89"/>
      <c r="D165" s="90"/>
      <c r="E165" s="90"/>
      <c r="F165" s="90"/>
      <c r="G165" s="45"/>
      <c r="H165" s="45"/>
    </row>
    <row r="166" spans="1:8" ht="30">
      <c r="A166" s="22"/>
      <c r="B166" s="42" t="s">
        <v>496</v>
      </c>
      <c r="C166" s="89"/>
      <c r="D166" s="90"/>
      <c r="E166" s="90"/>
      <c r="F166" s="90"/>
      <c r="G166" s="45"/>
      <c r="H166" s="45"/>
    </row>
    <row r="167" spans="1:8" ht="16.5" customHeight="1">
      <c r="A167" s="22"/>
      <c r="B167" s="24" t="s">
        <v>326</v>
      </c>
      <c r="C167" s="89"/>
      <c r="D167" s="90"/>
      <c r="E167" s="90"/>
      <c r="F167" s="90"/>
      <c r="G167" s="45">
        <v>-2821</v>
      </c>
      <c r="H167" s="45">
        <v>0</v>
      </c>
    </row>
    <row r="168" spans="1:8" ht="16.5" customHeight="1">
      <c r="A168" s="17" t="s">
        <v>404</v>
      </c>
      <c r="B168" s="24" t="s">
        <v>395</v>
      </c>
      <c r="C168" s="89"/>
      <c r="D168" s="90">
        <v>193000</v>
      </c>
      <c r="E168" s="90">
        <v>184000</v>
      </c>
      <c r="F168" s="90">
        <v>171000</v>
      </c>
      <c r="G168" s="96">
        <v>161500</v>
      </c>
      <c r="H168" s="96">
        <v>20050</v>
      </c>
    </row>
    <row r="169" spans="1:8" ht="16.5" customHeight="1">
      <c r="A169" s="17"/>
      <c r="B169" s="24" t="s">
        <v>326</v>
      </c>
      <c r="C169" s="89"/>
      <c r="D169" s="90"/>
      <c r="E169" s="90"/>
      <c r="F169" s="90"/>
      <c r="G169" s="96"/>
      <c r="H169" s="96"/>
    </row>
    <row r="170" spans="1:8" ht="16.5" customHeight="1">
      <c r="A170" s="17" t="s">
        <v>406</v>
      </c>
      <c r="B170" s="20" t="s">
        <v>397</v>
      </c>
      <c r="C170" s="88">
        <f t="shared" ref="C170" si="87">+C171+C178</f>
        <v>0</v>
      </c>
      <c r="D170" s="88">
        <f t="shared" ref="D170:H170" si="88">+D171+D178</f>
        <v>179920710</v>
      </c>
      <c r="E170" s="88">
        <f t="shared" si="88"/>
        <v>180719670</v>
      </c>
      <c r="F170" s="88">
        <f t="shared" si="88"/>
        <v>171400270</v>
      </c>
      <c r="G170" s="88">
        <f t="shared" si="88"/>
        <v>151084875</v>
      </c>
      <c r="H170" s="88">
        <f t="shared" si="88"/>
        <v>19816480</v>
      </c>
    </row>
    <row r="171" spans="1:8" ht="16.5" customHeight="1">
      <c r="A171" s="22" t="s">
        <v>408</v>
      </c>
      <c r="B171" s="20" t="s">
        <v>398</v>
      </c>
      <c r="C171" s="89">
        <f>C172+C175+C174+C176+C173</f>
        <v>0</v>
      </c>
      <c r="D171" s="89">
        <f t="shared" ref="D171:H171" si="89">D172+D175+D174+D176+D173</f>
        <v>179920710</v>
      </c>
      <c r="E171" s="89">
        <f t="shared" si="89"/>
        <v>180719670</v>
      </c>
      <c r="F171" s="89">
        <f t="shared" si="89"/>
        <v>171400270</v>
      </c>
      <c r="G171" s="89">
        <f t="shared" si="89"/>
        <v>151084875</v>
      </c>
      <c r="H171" s="89">
        <f t="shared" si="89"/>
        <v>19816480</v>
      </c>
    </row>
    <row r="172" spans="1:8">
      <c r="A172" s="22"/>
      <c r="B172" s="23" t="s">
        <v>334</v>
      </c>
      <c r="C172" s="89"/>
      <c r="D172" s="90">
        <v>176785170</v>
      </c>
      <c r="E172" s="90">
        <v>177764810</v>
      </c>
      <c r="F172" s="90">
        <v>168601810</v>
      </c>
      <c r="G172" s="45">
        <v>148532460</v>
      </c>
      <c r="H172" s="45">
        <v>19500000</v>
      </c>
    </row>
    <row r="173" spans="1:8" ht="30">
      <c r="A173" s="22"/>
      <c r="B173" s="23" t="s">
        <v>496</v>
      </c>
      <c r="C173" s="89"/>
      <c r="D173" s="90">
        <v>199460</v>
      </c>
      <c r="E173" s="90">
        <v>199460</v>
      </c>
      <c r="F173" s="90">
        <v>199460</v>
      </c>
      <c r="G173" s="45">
        <v>199455</v>
      </c>
      <c r="H173" s="45">
        <v>0</v>
      </c>
    </row>
    <row r="174" spans="1:8" ht="75">
      <c r="A174" s="22"/>
      <c r="B174" s="23" t="s">
        <v>399</v>
      </c>
      <c r="C174" s="89"/>
      <c r="D174" s="90"/>
      <c r="E174" s="90"/>
      <c r="F174" s="90"/>
      <c r="G174" s="45"/>
      <c r="H174" s="45"/>
    </row>
    <row r="175" spans="1:8" ht="30">
      <c r="A175" s="22"/>
      <c r="B175" s="23" t="s">
        <v>400</v>
      </c>
      <c r="C175" s="89"/>
      <c r="D175" s="90"/>
      <c r="E175" s="90"/>
      <c r="F175" s="90"/>
      <c r="G175" s="96"/>
      <c r="H175" s="96"/>
    </row>
    <row r="176" spans="1:8" ht="30">
      <c r="A176" s="22"/>
      <c r="B176" s="47" t="s">
        <v>402</v>
      </c>
      <c r="C176" s="89"/>
      <c r="D176" s="90">
        <v>2936080</v>
      </c>
      <c r="E176" s="90">
        <v>2755400</v>
      </c>
      <c r="F176" s="90">
        <v>2599000</v>
      </c>
      <c r="G176" s="45">
        <v>2352960</v>
      </c>
      <c r="H176" s="45">
        <v>316480</v>
      </c>
    </row>
    <row r="177" spans="1:8" ht="30">
      <c r="A177" s="22"/>
      <c r="B177" s="24" t="s">
        <v>326</v>
      </c>
      <c r="C177" s="89"/>
      <c r="D177" s="90"/>
      <c r="E177" s="90"/>
      <c r="F177" s="90"/>
      <c r="G177" s="45">
        <v>-299148.02</v>
      </c>
      <c r="H177" s="45">
        <v>-29559.43</v>
      </c>
    </row>
    <row r="178" spans="1:8" ht="16.5" customHeight="1">
      <c r="A178" s="22" t="s">
        <v>412</v>
      </c>
      <c r="B178" s="20" t="s">
        <v>403</v>
      </c>
      <c r="C178" s="89">
        <f t="shared" ref="C178:H178" si="90">C179+C180</f>
        <v>0</v>
      </c>
      <c r="D178" s="89">
        <f t="shared" si="90"/>
        <v>0</v>
      </c>
      <c r="E178" s="89">
        <f t="shared" si="90"/>
        <v>0</v>
      </c>
      <c r="F178" s="89">
        <f t="shared" si="90"/>
        <v>0</v>
      </c>
      <c r="G178" s="89">
        <f t="shared" si="90"/>
        <v>0</v>
      </c>
      <c r="H178" s="89">
        <f t="shared" si="90"/>
        <v>0</v>
      </c>
    </row>
    <row r="179" spans="1:8" ht="16.5" customHeight="1">
      <c r="A179" s="22"/>
      <c r="B179" s="23" t="s">
        <v>334</v>
      </c>
      <c r="C179" s="89"/>
      <c r="D179" s="90"/>
      <c r="E179" s="90"/>
      <c r="F179" s="90"/>
      <c r="G179" s="45"/>
      <c r="H179" s="45"/>
    </row>
    <row r="180" spans="1:8" ht="16.5" customHeight="1">
      <c r="A180" s="22"/>
      <c r="B180" s="48" t="s">
        <v>405</v>
      </c>
      <c r="C180" s="89"/>
      <c r="D180" s="90"/>
      <c r="E180" s="90"/>
      <c r="F180" s="90"/>
      <c r="G180" s="45"/>
      <c r="H180" s="45"/>
    </row>
    <row r="181" spans="1:8" ht="16.5" customHeight="1">
      <c r="A181" s="22"/>
      <c r="B181" s="24" t="s">
        <v>326</v>
      </c>
      <c r="C181" s="89"/>
      <c r="D181" s="90"/>
      <c r="E181" s="90"/>
      <c r="F181" s="90"/>
      <c r="G181" s="45"/>
      <c r="H181" s="45"/>
    </row>
    <row r="182" spans="1:8" ht="16.5" customHeight="1">
      <c r="A182" s="17" t="s">
        <v>415</v>
      </c>
      <c r="B182" s="24" t="s">
        <v>407</v>
      </c>
      <c r="C182" s="89"/>
      <c r="D182" s="90">
        <v>2142000</v>
      </c>
      <c r="E182" s="90">
        <v>2091000</v>
      </c>
      <c r="F182" s="90">
        <v>1699000</v>
      </c>
      <c r="G182" s="45">
        <v>1504750</v>
      </c>
      <c r="H182" s="45">
        <v>203750</v>
      </c>
    </row>
    <row r="183" spans="1:8" ht="16.5" customHeight="1">
      <c r="A183" s="17"/>
      <c r="B183" s="24" t="s">
        <v>326</v>
      </c>
      <c r="C183" s="89"/>
      <c r="D183" s="90"/>
      <c r="E183" s="90"/>
      <c r="F183" s="90"/>
      <c r="G183" s="45">
        <v>-19846.25</v>
      </c>
      <c r="H183" s="45">
        <v>0</v>
      </c>
    </row>
    <row r="184" spans="1:8" ht="16.5" customHeight="1">
      <c r="A184" s="17" t="s">
        <v>416</v>
      </c>
      <c r="B184" s="24" t="s">
        <v>409</v>
      </c>
      <c r="C184" s="89"/>
      <c r="D184" s="90">
        <v>3621990</v>
      </c>
      <c r="E184" s="90">
        <v>3621990</v>
      </c>
      <c r="F184" s="90">
        <v>3621990</v>
      </c>
      <c r="G184" s="45">
        <v>3621985.21</v>
      </c>
      <c r="H184" s="45">
        <v>195004.59</v>
      </c>
    </row>
    <row r="185" spans="1:8" ht="16.5" customHeight="1">
      <c r="A185" s="17"/>
      <c r="B185" s="24" t="s">
        <v>326</v>
      </c>
      <c r="C185" s="89"/>
      <c r="D185" s="90"/>
      <c r="E185" s="90"/>
      <c r="F185" s="90"/>
      <c r="G185" s="45">
        <v>-91837.61</v>
      </c>
      <c r="H185" s="45">
        <v>-14906.82</v>
      </c>
    </row>
    <row r="186" spans="1:8" ht="30">
      <c r="A186" s="17"/>
      <c r="B186" s="20" t="s">
        <v>410</v>
      </c>
      <c r="C186" s="89">
        <f t="shared" ref="C186" si="91">C90+C102+C118+C134+C136+C138+C147+C151+C155+C162+C167+C169+C177+C181+C183+C185</f>
        <v>0</v>
      </c>
      <c r="D186" s="89">
        <f t="shared" ref="D186:H186" si="92">D90+D102+D118+D134+D136+D138+D147+D151+D155+D162+D167+D169+D177+D181+D183+D185</f>
        <v>0</v>
      </c>
      <c r="E186" s="89">
        <f t="shared" si="92"/>
        <v>0</v>
      </c>
      <c r="F186" s="89">
        <f t="shared" si="92"/>
        <v>0</v>
      </c>
      <c r="G186" s="89">
        <f t="shared" si="92"/>
        <v>-445538.47</v>
      </c>
      <c r="H186" s="89">
        <f t="shared" si="92"/>
        <v>-47129.1</v>
      </c>
    </row>
    <row r="187" spans="1:8" ht="30">
      <c r="A187" s="17" t="s">
        <v>206</v>
      </c>
      <c r="B187" s="20" t="s">
        <v>191</v>
      </c>
      <c r="C187" s="89">
        <f t="shared" ref="C187:H187" si="93">C188</f>
        <v>0</v>
      </c>
      <c r="D187" s="89">
        <f t="shared" si="93"/>
        <v>193736000</v>
      </c>
      <c r="E187" s="89">
        <f t="shared" si="93"/>
        <v>193736000</v>
      </c>
      <c r="F187" s="89">
        <f t="shared" si="93"/>
        <v>193736000</v>
      </c>
      <c r="G187" s="89">
        <f t="shared" si="93"/>
        <v>169743538</v>
      </c>
      <c r="H187" s="89">
        <f t="shared" si="93"/>
        <v>19571679</v>
      </c>
    </row>
    <row r="188" spans="1:8">
      <c r="A188" s="17" t="s">
        <v>419</v>
      </c>
      <c r="B188" s="20" t="s">
        <v>411</v>
      </c>
      <c r="C188" s="89">
        <f t="shared" ref="C188:H188" si="94">C189+C198</f>
        <v>0</v>
      </c>
      <c r="D188" s="89">
        <f t="shared" si="94"/>
        <v>193736000</v>
      </c>
      <c r="E188" s="89">
        <f t="shared" si="94"/>
        <v>193736000</v>
      </c>
      <c r="F188" s="89">
        <f t="shared" si="94"/>
        <v>193736000</v>
      </c>
      <c r="G188" s="89">
        <f t="shared" si="94"/>
        <v>169743538</v>
      </c>
      <c r="H188" s="89">
        <f t="shared" si="94"/>
        <v>19571679</v>
      </c>
    </row>
    <row r="189" spans="1:8" ht="45">
      <c r="A189" s="17" t="s">
        <v>421</v>
      </c>
      <c r="B189" s="20" t="s">
        <v>413</v>
      </c>
      <c r="C189" s="89">
        <f>C190+C193+C196+C191+C192+C197</f>
        <v>0</v>
      </c>
      <c r="D189" s="89">
        <f t="shared" ref="D189:H189" si="95">D190+D193+D196+D191+D192+D197</f>
        <v>191556000</v>
      </c>
      <c r="E189" s="89">
        <f t="shared" si="95"/>
        <v>191556000</v>
      </c>
      <c r="F189" s="89">
        <f t="shared" si="95"/>
        <v>191556000</v>
      </c>
      <c r="G189" s="89">
        <f t="shared" si="95"/>
        <v>167593538</v>
      </c>
      <c r="H189" s="89">
        <f t="shared" si="95"/>
        <v>19571679</v>
      </c>
    </row>
    <row r="190" spans="1:8" ht="45">
      <c r="A190" s="17"/>
      <c r="B190" s="24" t="s">
        <v>482</v>
      </c>
      <c r="C190" s="89"/>
      <c r="D190" s="90">
        <v>171248000</v>
      </c>
      <c r="E190" s="90">
        <v>171248000</v>
      </c>
      <c r="F190" s="90">
        <v>171248000</v>
      </c>
      <c r="G190" s="89">
        <v>152163051</v>
      </c>
      <c r="H190" s="89">
        <v>17934529</v>
      </c>
    </row>
    <row r="191" spans="1:8" ht="60">
      <c r="A191" s="17"/>
      <c r="B191" s="24" t="s">
        <v>483</v>
      </c>
      <c r="C191" s="89"/>
      <c r="D191" s="90">
        <v>1120000</v>
      </c>
      <c r="E191" s="90">
        <v>1120000</v>
      </c>
      <c r="F191" s="90">
        <v>1120000</v>
      </c>
      <c r="G191" s="89">
        <v>997701</v>
      </c>
      <c r="H191" s="89">
        <v>125260</v>
      </c>
    </row>
    <row r="192" spans="1:8" ht="60">
      <c r="A192" s="17"/>
      <c r="B192" s="24" t="s">
        <v>484</v>
      </c>
      <c r="C192" s="89"/>
      <c r="D192" s="90">
        <v>318000</v>
      </c>
      <c r="E192" s="90">
        <v>318000</v>
      </c>
      <c r="F192" s="90">
        <v>318000</v>
      </c>
      <c r="G192" s="89">
        <v>285592</v>
      </c>
      <c r="H192" s="89">
        <v>35978</v>
      </c>
    </row>
    <row r="193" spans="1:8" ht="60">
      <c r="A193" s="17"/>
      <c r="B193" s="24" t="s">
        <v>485</v>
      </c>
      <c r="C193" s="89">
        <f>C194+C195</f>
        <v>0</v>
      </c>
      <c r="D193" s="89">
        <f t="shared" ref="D193:H193" si="96">D194+D195</f>
        <v>13072000</v>
      </c>
      <c r="E193" s="89">
        <f t="shared" si="96"/>
        <v>13072000</v>
      </c>
      <c r="F193" s="89">
        <f t="shared" si="96"/>
        <v>13072000</v>
      </c>
      <c r="G193" s="89">
        <f t="shared" si="96"/>
        <v>11640981</v>
      </c>
      <c r="H193" s="89">
        <f t="shared" si="96"/>
        <v>1475912</v>
      </c>
    </row>
    <row r="194" spans="1:8" ht="135">
      <c r="A194" s="17"/>
      <c r="B194" s="24" t="s">
        <v>414</v>
      </c>
      <c r="C194" s="89"/>
      <c r="D194" s="90">
        <v>5976000</v>
      </c>
      <c r="E194" s="90">
        <v>5976000</v>
      </c>
      <c r="F194" s="90">
        <v>5976000</v>
      </c>
      <c r="G194" s="89">
        <v>5314644</v>
      </c>
      <c r="H194" s="89">
        <v>664611</v>
      </c>
    </row>
    <row r="195" spans="1:8" ht="120">
      <c r="A195" s="17"/>
      <c r="B195" s="24" t="s">
        <v>486</v>
      </c>
      <c r="C195" s="89"/>
      <c r="D195" s="90">
        <v>7096000</v>
      </c>
      <c r="E195" s="90">
        <v>7096000</v>
      </c>
      <c r="F195" s="90">
        <v>7096000</v>
      </c>
      <c r="G195" s="89">
        <v>6326337</v>
      </c>
      <c r="H195" s="89">
        <v>811301</v>
      </c>
    </row>
    <row r="196" spans="1:8" ht="75">
      <c r="A196" s="17"/>
      <c r="B196" s="24" t="s">
        <v>487</v>
      </c>
      <c r="C196" s="89"/>
      <c r="D196" s="90"/>
      <c r="E196" s="90"/>
      <c r="F196" s="90"/>
      <c r="G196" s="89"/>
      <c r="H196" s="89"/>
    </row>
    <row r="197" spans="1:8" ht="60">
      <c r="A197" s="17"/>
      <c r="B197" s="24" t="s">
        <v>488</v>
      </c>
      <c r="C197" s="89"/>
      <c r="D197" s="90">
        <v>5798000</v>
      </c>
      <c r="E197" s="90">
        <v>5798000</v>
      </c>
      <c r="F197" s="90">
        <v>5798000</v>
      </c>
      <c r="G197" s="89">
        <v>2506213</v>
      </c>
      <c r="H197" s="89">
        <v>0</v>
      </c>
    </row>
    <row r="198" spans="1:8">
      <c r="A198" s="17" t="s">
        <v>427</v>
      </c>
      <c r="B198" s="20" t="s">
        <v>489</v>
      </c>
      <c r="C198" s="89">
        <f>C199+C200</f>
        <v>0</v>
      </c>
      <c r="D198" s="89">
        <f t="shared" ref="D198:H198" si="97">D199+D200</f>
        <v>2180000</v>
      </c>
      <c r="E198" s="89">
        <f t="shared" si="97"/>
        <v>2180000</v>
      </c>
      <c r="F198" s="89">
        <f t="shared" si="97"/>
        <v>2180000</v>
      </c>
      <c r="G198" s="89">
        <f t="shared" si="97"/>
        <v>2150000</v>
      </c>
      <c r="H198" s="89">
        <f t="shared" si="97"/>
        <v>0</v>
      </c>
    </row>
    <row r="199" spans="1:8" ht="60">
      <c r="A199" s="17"/>
      <c r="B199" s="24" t="s">
        <v>490</v>
      </c>
      <c r="C199" s="89"/>
      <c r="D199" s="90"/>
      <c r="E199" s="90"/>
      <c r="F199" s="90"/>
      <c r="G199" s="89"/>
      <c r="H199" s="89"/>
    </row>
    <row r="200" spans="1:8" ht="30">
      <c r="A200" s="17"/>
      <c r="B200" s="24" t="s">
        <v>491</v>
      </c>
      <c r="C200" s="89"/>
      <c r="D200" s="90">
        <v>2180000</v>
      </c>
      <c r="E200" s="90">
        <v>2180000</v>
      </c>
      <c r="F200" s="90">
        <v>2180000</v>
      </c>
      <c r="G200" s="89">
        <v>2150000</v>
      </c>
      <c r="H200" s="89">
        <v>0</v>
      </c>
    </row>
    <row r="201" spans="1:8">
      <c r="A201" s="17" t="s">
        <v>429</v>
      </c>
      <c r="B201" s="49" t="s">
        <v>417</v>
      </c>
      <c r="C201" s="93">
        <f>+C202</f>
        <v>0</v>
      </c>
      <c r="D201" s="93">
        <f t="shared" ref="D201:H203" si="98">+D202</f>
        <v>48078930</v>
      </c>
      <c r="E201" s="93">
        <f t="shared" si="98"/>
        <v>48078930</v>
      </c>
      <c r="F201" s="93">
        <f t="shared" si="98"/>
        <v>48078930</v>
      </c>
      <c r="G201" s="93">
        <f t="shared" si="98"/>
        <v>47759369</v>
      </c>
      <c r="H201" s="93">
        <f t="shared" si="98"/>
        <v>5124553</v>
      </c>
    </row>
    <row r="202" spans="1:8" ht="16.5" customHeight="1">
      <c r="A202" s="17" t="s">
        <v>431</v>
      </c>
      <c r="B202" s="49" t="s">
        <v>187</v>
      </c>
      <c r="C202" s="93">
        <f>+C203</f>
        <v>0</v>
      </c>
      <c r="D202" s="93">
        <f t="shared" si="98"/>
        <v>48078930</v>
      </c>
      <c r="E202" s="93">
        <f t="shared" si="98"/>
        <v>48078930</v>
      </c>
      <c r="F202" s="93">
        <f t="shared" si="98"/>
        <v>48078930</v>
      </c>
      <c r="G202" s="93">
        <f t="shared" si="98"/>
        <v>47759369</v>
      </c>
      <c r="H202" s="93">
        <f t="shared" si="98"/>
        <v>5124553</v>
      </c>
    </row>
    <row r="203" spans="1:8" ht="16.5" customHeight="1">
      <c r="A203" s="17" t="s">
        <v>433</v>
      </c>
      <c r="B203" s="20" t="s">
        <v>418</v>
      </c>
      <c r="C203" s="93">
        <f>+C204</f>
        <v>0</v>
      </c>
      <c r="D203" s="93">
        <f t="shared" si="98"/>
        <v>48078930</v>
      </c>
      <c r="E203" s="93">
        <f t="shared" si="98"/>
        <v>48078930</v>
      </c>
      <c r="F203" s="93">
        <f t="shared" si="98"/>
        <v>48078930</v>
      </c>
      <c r="G203" s="93">
        <f t="shared" si="98"/>
        <v>47759369</v>
      </c>
      <c r="H203" s="93">
        <f t="shared" si="98"/>
        <v>5124553</v>
      </c>
    </row>
    <row r="204" spans="1:8" ht="16.5" customHeight="1">
      <c r="A204" s="22" t="s">
        <v>435</v>
      </c>
      <c r="B204" s="49" t="s">
        <v>420</v>
      </c>
      <c r="C204" s="88">
        <f t="shared" ref="C204:H204" si="99">C205</f>
        <v>0</v>
      </c>
      <c r="D204" s="88">
        <f t="shared" si="99"/>
        <v>48078930</v>
      </c>
      <c r="E204" s="88">
        <f t="shared" si="99"/>
        <v>48078930</v>
      </c>
      <c r="F204" s="88">
        <f t="shared" si="99"/>
        <v>48078930</v>
      </c>
      <c r="G204" s="88">
        <f t="shared" si="99"/>
        <v>47759369</v>
      </c>
      <c r="H204" s="88">
        <f t="shared" si="99"/>
        <v>5124553</v>
      </c>
    </row>
    <row r="205" spans="1:8" ht="16.5" customHeight="1">
      <c r="A205" s="22" t="s">
        <v>437</v>
      </c>
      <c r="B205" s="49" t="s">
        <v>422</v>
      </c>
      <c r="C205" s="88">
        <f t="shared" ref="C205:H205" si="100">C207+C208+C209</f>
        <v>0</v>
      </c>
      <c r="D205" s="88">
        <f t="shared" si="100"/>
        <v>48078930</v>
      </c>
      <c r="E205" s="88">
        <f t="shared" si="100"/>
        <v>48078930</v>
      </c>
      <c r="F205" s="88">
        <f t="shared" si="100"/>
        <v>48078930</v>
      </c>
      <c r="G205" s="88">
        <f t="shared" si="100"/>
        <v>47759369</v>
      </c>
      <c r="H205" s="88">
        <f t="shared" si="100"/>
        <v>5124553</v>
      </c>
    </row>
    <row r="206" spans="1:8" ht="16.5" customHeight="1">
      <c r="A206" s="17" t="s">
        <v>439</v>
      </c>
      <c r="B206" s="49" t="s">
        <v>423</v>
      </c>
      <c r="C206" s="88">
        <f t="shared" ref="C206:H206" si="101">C207</f>
        <v>0</v>
      </c>
      <c r="D206" s="88">
        <f t="shared" si="101"/>
        <v>37143440</v>
      </c>
      <c r="E206" s="88">
        <f t="shared" si="101"/>
        <v>37143440</v>
      </c>
      <c r="F206" s="88">
        <f t="shared" si="101"/>
        <v>37143440</v>
      </c>
      <c r="G206" s="88">
        <f t="shared" si="101"/>
        <v>36943395</v>
      </c>
      <c r="H206" s="88">
        <f t="shared" si="101"/>
        <v>3965390</v>
      </c>
    </row>
    <row r="207" spans="1:8" ht="16.5" customHeight="1">
      <c r="A207" s="22" t="s">
        <v>441</v>
      </c>
      <c r="B207" s="50" t="s">
        <v>424</v>
      </c>
      <c r="C207" s="89"/>
      <c r="D207" s="90">
        <v>37143440</v>
      </c>
      <c r="E207" s="90">
        <v>37143440</v>
      </c>
      <c r="F207" s="90">
        <v>37143440</v>
      </c>
      <c r="G207" s="45">
        <f>36918924+24471</f>
        <v>36943395</v>
      </c>
      <c r="H207" s="45">
        <v>3965390</v>
      </c>
    </row>
    <row r="208" spans="1:8" ht="16.5" customHeight="1">
      <c r="A208" s="22" t="s">
        <v>442</v>
      </c>
      <c r="B208" s="50" t="s">
        <v>425</v>
      </c>
      <c r="C208" s="89"/>
      <c r="D208" s="90">
        <v>10935490</v>
      </c>
      <c r="E208" s="90">
        <v>10935490</v>
      </c>
      <c r="F208" s="90">
        <v>10935490</v>
      </c>
      <c r="G208" s="45">
        <f>10801153+18892</f>
        <v>10820045</v>
      </c>
      <c r="H208" s="45">
        <v>1159163</v>
      </c>
    </row>
    <row r="209" spans="1:8" ht="16.5" customHeight="1">
      <c r="A209" s="22"/>
      <c r="B209" s="28" t="s">
        <v>426</v>
      </c>
      <c r="C209" s="89"/>
      <c r="D209" s="90"/>
      <c r="E209" s="90"/>
      <c r="F209" s="90"/>
      <c r="G209" s="45">
        <v>-4071</v>
      </c>
      <c r="H209" s="45">
        <v>0</v>
      </c>
    </row>
    <row r="210" spans="1:8" ht="45">
      <c r="A210" s="22" t="s">
        <v>209</v>
      </c>
      <c r="B210" s="51" t="s">
        <v>193</v>
      </c>
      <c r="C210" s="86">
        <f t="shared" ref="C210" si="102">C215+C211</f>
        <v>0</v>
      </c>
      <c r="D210" s="86">
        <f t="shared" ref="D210:H210" si="103">D215+D211</f>
        <v>0</v>
      </c>
      <c r="E210" s="86">
        <f t="shared" si="103"/>
        <v>0</v>
      </c>
      <c r="F210" s="86">
        <f t="shared" si="103"/>
        <v>0</v>
      </c>
      <c r="G210" s="86">
        <f t="shared" si="103"/>
        <v>0</v>
      </c>
      <c r="H210" s="86">
        <f t="shared" si="103"/>
        <v>0</v>
      </c>
    </row>
    <row r="211" spans="1:8">
      <c r="A211" s="22" t="s">
        <v>444</v>
      </c>
      <c r="B211" s="51" t="s">
        <v>428</v>
      </c>
      <c r="C211" s="86">
        <f t="shared" ref="C211" si="104">C212+C213+C214</f>
        <v>0</v>
      </c>
      <c r="D211" s="86">
        <f t="shared" ref="D211:H211" si="105">D212+D213+D214</f>
        <v>0</v>
      </c>
      <c r="E211" s="86">
        <f t="shared" si="105"/>
        <v>0</v>
      </c>
      <c r="F211" s="86">
        <f t="shared" si="105"/>
        <v>0</v>
      </c>
      <c r="G211" s="86">
        <f t="shared" si="105"/>
        <v>0</v>
      </c>
      <c r="H211" s="86">
        <f t="shared" si="105"/>
        <v>0</v>
      </c>
    </row>
    <row r="212" spans="1:8">
      <c r="A212" s="22" t="s">
        <v>445</v>
      </c>
      <c r="B212" s="51" t="s">
        <v>430</v>
      </c>
      <c r="C212" s="86"/>
      <c r="D212" s="90"/>
      <c r="E212" s="90"/>
      <c r="F212" s="90"/>
      <c r="G212" s="86"/>
      <c r="H212" s="86"/>
    </row>
    <row r="213" spans="1:8">
      <c r="A213" s="22" t="s">
        <v>446</v>
      </c>
      <c r="B213" s="51" t="s">
        <v>432</v>
      </c>
      <c r="C213" s="86"/>
      <c r="D213" s="90"/>
      <c r="E213" s="90"/>
      <c r="F213" s="90"/>
      <c r="G213" s="86"/>
      <c r="H213" s="86"/>
    </row>
    <row r="214" spans="1:8">
      <c r="A214" s="22" t="s">
        <v>447</v>
      </c>
      <c r="B214" s="51" t="s">
        <v>434</v>
      </c>
      <c r="C214" s="86"/>
      <c r="D214" s="90"/>
      <c r="E214" s="90"/>
      <c r="F214" s="90"/>
      <c r="G214" s="86"/>
      <c r="H214" s="86"/>
    </row>
    <row r="215" spans="1:8" ht="30">
      <c r="A215" s="22" t="s">
        <v>448</v>
      </c>
      <c r="B215" s="51" t="s">
        <v>436</v>
      </c>
      <c r="C215" s="86">
        <f t="shared" ref="C215:H215" si="106">C216+C217+C218</f>
        <v>0</v>
      </c>
      <c r="D215" s="86">
        <f t="shared" si="106"/>
        <v>0</v>
      </c>
      <c r="E215" s="86">
        <f t="shared" si="106"/>
        <v>0</v>
      </c>
      <c r="F215" s="86">
        <f t="shared" si="106"/>
        <v>0</v>
      </c>
      <c r="G215" s="86">
        <f t="shared" si="106"/>
        <v>0</v>
      </c>
      <c r="H215" s="86">
        <f t="shared" si="106"/>
        <v>0</v>
      </c>
    </row>
    <row r="216" spans="1:8">
      <c r="A216" s="22" t="s">
        <v>449</v>
      </c>
      <c r="B216" s="52" t="s">
        <v>438</v>
      </c>
      <c r="C216" s="45"/>
      <c r="D216" s="90"/>
      <c r="E216" s="90"/>
      <c r="F216" s="90"/>
      <c r="G216" s="45"/>
      <c r="H216" s="45"/>
    </row>
    <row r="217" spans="1:8">
      <c r="A217" s="22" t="s">
        <v>451</v>
      </c>
      <c r="B217" s="52" t="s">
        <v>440</v>
      </c>
      <c r="C217" s="45"/>
      <c r="D217" s="90"/>
      <c r="E217" s="90"/>
      <c r="F217" s="90"/>
      <c r="G217" s="45"/>
      <c r="H217" s="45"/>
    </row>
    <row r="218" spans="1:8">
      <c r="A218" s="22" t="s">
        <v>453</v>
      </c>
      <c r="B218" s="52" t="s">
        <v>434</v>
      </c>
      <c r="C218" s="45"/>
      <c r="D218" s="90"/>
      <c r="E218" s="90"/>
      <c r="F218" s="90"/>
      <c r="G218" s="45"/>
      <c r="H218" s="45"/>
    </row>
    <row r="219" spans="1:8">
      <c r="A219" s="22" t="s">
        <v>454</v>
      </c>
      <c r="B219" s="51" t="s">
        <v>443</v>
      </c>
      <c r="C219" s="86">
        <f>C220</f>
        <v>0</v>
      </c>
      <c r="D219" s="86">
        <f t="shared" ref="D219:H220" si="107">D220</f>
        <v>0</v>
      </c>
      <c r="E219" s="86">
        <f t="shared" si="107"/>
        <v>0</v>
      </c>
      <c r="F219" s="86">
        <f t="shared" si="107"/>
        <v>0</v>
      </c>
      <c r="G219" s="86">
        <f t="shared" si="107"/>
        <v>0</v>
      </c>
      <c r="H219" s="86">
        <f t="shared" si="107"/>
        <v>0</v>
      </c>
    </row>
    <row r="220" spans="1:8">
      <c r="A220" s="22" t="s">
        <v>455</v>
      </c>
      <c r="B220" s="51" t="s">
        <v>187</v>
      </c>
      <c r="C220" s="86">
        <f>C221</f>
        <v>0</v>
      </c>
      <c r="D220" s="86">
        <f t="shared" si="107"/>
        <v>0</v>
      </c>
      <c r="E220" s="86">
        <f t="shared" si="107"/>
        <v>0</v>
      </c>
      <c r="F220" s="86">
        <f t="shared" si="107"/>
        <v>0</v>
      </c>
      <c r="G220" s="86">
        <f t="shared" si="107"/>
        <v>0</v>
      </c>
      <c r="H220" s="86">
        <f t="shared" si="107"/>
        <v>0</v>
      </c>
    </row>
    <row r="221" spans="1:8" ht="45">
      <c r="A221" s="22" t="s">
        <v>456</v>
      </c>
      <c r="B221" s="51" t="s">
        <v>193</v>
      </c>
      <c r="C221" s="86">
        <f t="shared" ref="C221" si="108">C224</f>
        <v>0</v>
      </c>
      <c r="D221" s="86">
        <f t="shared" ref="D221:H221" si="109">D224</f>
        <v>0</v>
      </c>
      <c r="E221" s="86">
        <f t="shared" si="109"/>
        <v>0</v>
      </c>
      <c r="F221" s="86">
        <f t="shared" si="109"/>
        <v>0</v>
      </c>
      <c r="G221" s="86">
        <f t="shared" si="109"/>
        <v>0</v>
      </c>
      <c r="H221" s="86">
        <f t="shared" si="109"/>
        <v>0</v>
      </c>
    </row>
    <row r="222" spans="1:8">
      <c r="A222" s="22" t="s">
        <v>457</v>
      </c>
      <c r="B222" s="51" t="s">
        <v>204</v>
      </c>
      <c r="C222" s="86">
        <f t="shared" ref="C222:C227" si="110">C223</f>
        <v>0</v>
      </c>
      <c r="D222" s="86">
        <f t="shared" ref="D222:H224" si="111">D223</f>
        <v>0</v>
      </c>
      <c r="E222" s="86">
        <f t="shared" si="111"/>
        <v>0</v>
      </c>
      <c r="F222" s="86">
        <f t="shared" si="111"/>
        <v>0</v>
      </c>
      <c r="G222" s="86">
        <f t="shared" si="111"/>
        <v>0</v>
      </c>
      <c r="H222" s="86">
        <f t="shared" si="111"/>
        <v>0</v>
      </c>
    </row>
    <row r="223" spans="1:8">
      <c r="A223" s="22" t="s">
        <v>458</v>
      </c>
      <c r="B223" s="51" t="s">
        <v>187</v>
      </c>
      <c r="C223" s="86">
        <f t="shared" si="110"/>
        <v>0</v>
      </c>
      <c r="D223" s="86">
        <f t="shared" si="111"/>
        <v>0</v>
      </c>
      <c r="E223" s="86">
        <f t="shared" si="111"/>
        <v>0</v>
      </c>
      <c r="F223" s="86">
        <f t="shared" si="111"/>
        <v>0</v>
      </c>
      <c r="G223" s="86">
        <f t="shared" si="111"/>
        <v>0</v>
      </c>
      <c r="H223" s="86">
        <f t="shared" si="111"/>
        <v>0</v>
      </c>
    </row>
    <row r="224" spans="1:8" ht="45">
      <c r="A224" s="22" t="s">
        <v>459</v>
      </c>
      <c r="B224" s="52" t="s">
        <v>193</v>
      </c>
      <c r="C224" s="86">
        <f t="shared" si="110"/>
        <v>0</v>
      </c>
      <c r="D224" s="86">
        <f t="shared" si="111"/>
        <v>0</v>
      </c>
      <c r="E224" s="86">
        <f t="shared" si="111"/>
        <v>0</v>
      </c>
      <c r="F224" s="86">
        <f t="shared" si="111"/>
        <v>0</v>
      </c>
      <c r="G224" s="86">
        <f t="shared" si="111"/>
        <v>0</v>
      </c>
      <c r="H224" s="86">
        <f t="shared" si="111"/>
        <v>0</v>
      </c>
    </row>
    <row r="225" spans="1:8" ht="30">
      <c r="A225" s="22" t="s">
        <v>460</v>
      </c>
      <c r="B225" s="51" t="s">
        <v>436</v>
      </c>
      <c r="C225" s="86">
        <f t="shared" si="110"/>
        <v>0</v>
      </c>
      <c r="D225" s="86">
        <f t="shared" ref="D225:H227" si="112">D226</f>
        <v>0</v>
      </c>
      <c r="E225" s="86">
        <f t="shared" si="112"/>
        <v>0</v>
      </c>
      <c r="F225" s="86">
        <f t="shared" si="112"/>
        <v>0</v>
      </c>
      <c r="G225" s="86">
        <f t="shared" si="112"/>
        <v>0</v>
      </c>
      <c r="H225" s="86">
        <f t="shared" si="112"/>
        <v>0</v>
      </c>
    </row>
    <row r="226" spans="1:8">
      <c r="A226" s="22" t="s">
        <v>461</v>
      </c>
      <c r="B226" s="51" t="s">
        <v>440</v>
      </c>
      <c r="C226" s="86">
        <f t="shared" si="110"/>
        <v>0</v>
      </c>
      <c r="D226" s="86">
        <f t="shared" si="112"/>
        <v>0</v>
      </c>
      <c r="E226" s="86">
        <f t="shared" si="112"/>
        <v>0</v>
      </c>
      <c r="F226" s="86">
        <f t="shared" si="112"/>
        <v>0</v>
      </c>
      <c r="G226" s="86">
        <f t="shared" si="112"/>
        <v>0</v>
      </c>
      <c r="H226" s="86">
        <f t="shared" si="112"/>
        <v>0</v>
      </c>
    </row>
    <row r="227" spans="1:8">
      <c r="A227" s="22" t="s">
        <v>462</v>
      </c>
      <c r="B227" s="51" t="s">
        <v>450</v>
      </c>
      <c r="C227" s="86">
        <f t="shared" si="110"/>
        <v>0</v>
      </c>
      <c r="D227" s="86">
        <f t="shared" si="112"/>
        <v>0</v>
      </c>
      <c r="E227" s="86">
        <f t="shared" si="112"/>
        <v>0</v>
      </c>
      <c r="F227" s="86">
        <f t="shared" si="112"/>
        <v>0</v>
      </c>
      <c r="G227" s="86">
        <f t="shared" si="112"/>
        <v>0</v>
      </c>
      <c r="H227" s="86">
        <f t="shared" si="112"/>
        <v>0</v>
      </c>
    </row>
    <row r="228" spans="1:8">
      <c r="A228" s="22" t="s">
        <v>463</v>
      </c>
      <c r="B228" s="52" t="s">
        <v>452</v>
      </c>
      <c r="C228" s="45"/>
      <c r="D228" s="90"/>
      <c r="E228" s="90"/>
      <c r="F228" s="90"/>
      <c r="G228" s="45"/>
      <c r="H228" s="45"/>
    </row>
    <row r="229" spans="1:8" ht="15.75">
      <c r="A229" s="115"/>
      <c r="B229" s="104" t="s">
        <v>515</v>
      </c>
    </row>
    <row r="230" spans="1:8" ht="15.75">
      <c r="A230" s="128" t="s">
        <v>504</v>
      </c>
      <c r="B230" s="128"/>
    </row>
    <row r="231" spans="1:8">
      <c r="A231" s="116"/>
      <c r="B231" s="117"/>
    </row>
    <row r="232" spans="1:8" ht="15.75">
      <c r="A232" s="118"/>
      <c r="B232" s="119" t="s">
        <v>505</v>
      </c>
      <c r="D232" s="120" t="s">
        <v>506</v>
      </c>
    </row>
    <row r="233" spans="1:8">
      <c r="A233" s="116"/>
      <c r="B233" s="121" t="s">
        <v>507</v>
      </c>
      <c r="D233" s="121" t="s">
        <v>508</v>
      </c>
    </row>
    <row r="234" spans="1:8">
      <c r="D234" s="121"/>
    </row>
    <row r="235" spans="1:8">
      <c r="D235" s="121"/>
    </row>
    <row r="236" spans="1:8">
      <c r="D236" s="121"/>
    </row>
    <row r="237" spans="1:8">
      <c r="D237" s="122" t="s">
        <v>509</v>
      </c>
    </row>
    <row r="238" spans="1:8">
      <c r="D238" s="123" t="s">
        <v>510</v>
      </c>
    </row>
  </sheetData>
  <protectedRanges>
    <protectedRange sqref="B4:B5 C3:C5" name="Zonă1_1" securityDescriptor="O:WDG:WDD:(A;;CC;;;WD)"/>
    <protectedRange sqref="G120:H128 G48:H53 G159:H162 G72:H72 G39:H42 G130:H134 G105:H110 G64:H68 G83:H87 G94:H95 G56:H59 G157:H157 G113:H118 G27:H35 G37:H37 G97:H102 G141:H143" name="Zonă3"/>
    <protectedRange sqref="B3" name="Zonă1_1_1_1_1_1" securityDescriptor="O:WDG:WDD:(A;;CC;;;WD)"/>
  </protectedRanges>
  <mergeCells count="1">
    <mergeCell ref="A230:B230"/>
  </mergeCells>
  <printOptions horizontalCentered="1"/>
  <pageMargins left="0.47244094488188981" right="0.27559055118110237" top="0.19685039370078741" bottom="0.19685039370078741" header="0.15748031496062992" footer="0.15748031496062992"/>
  <pageSetup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2021-09-14T08:30:46Z</cp:lastPrinted>
  <dcterms:created xsi:type="dcterms:W3CDTF">2020-08-07T11:14:11Z</dcterms:created>
  <dcterms:modified xsi:type="dcterms:W3CDTF">2021-09-27T10:29:14Z</dcterms:modified>
</cp:coreProperties>
</file>